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3040" windowHeight="9195"/>
  </bookViews>
  <sheets>
    <sheet name="ΤΕ" sheetId="2" r:id="rId1"/>
  </sheets>
  <calcPr calcId="162913"/>
</workbook>
</file>

<file path=xl/calcChain.xml><?xml version="1.0" encoding="utf-8"?>
<calcChain xmlns="http://schemas.openxmlformats.org/spreadsheetml/2006/main">
  <c r="B3826" i="2" l="1"/>
  <c r="B1819" i="2"/>
  <c r="B1838" i="2"/>
  <c r="B1677" i="2"/>
  <c r="B1113" i="2"/>
  <c r="B3733" i="2"/>
  <c r="B2377" i="2"/>
  <c r="B3981" i="2"/>
  <c r="B1304" i="2"/>
  <c r="B2917" i="2"/>
  <c r="B5938" i="2"/>
  <c r="B160" i="2"/>
  <c r="B617" i="2"/>
  <c r="B900" i="2"/>
  <c r="B2385" i="2"/>
  <c r="B2519" i="2"/>
  <c r="B5998" i="2"/>
  <c r="B3433" i="2"/>
  <c r="B3608" i="2"/>
  <c r="B5347" i="2"/>
  <c r="B3239" i="2"/>
  <c r="B2446" i="2"/>
  <c r="B5441" i="2"/>
  <c r="B3761" i="2"/>
  <c r="B3616" i="2"/>
  <c r="B5379" i="2"/>
  <c r="B2135" i="2"/>
  <c r="B1341" i="2"/>
  <c r="B2760" i="2"/>
  <c r="B1740" i="2"/>
  <c r="B169" i="2"/>
  <c r="B3194" i="2"/>
  <c r="B3157" i="2"/>
  <c r="B1316" i="2"/>
  <c r="B1347" i="2"/>
  <c r="B5940" i="2"/>
  <c r="B3571" i="2"/>
  <c r="B5959" i="2"/>
  <c r="B364" i="2"/>
  <c r="B1263" i="2"/>
  <c r="B1973" i="2"/>
  <c r="B1783" i="2"/>
  <c r="B1388" i="2"/>
  <c r="B2537" i="2"/>
  <c r="B882" i="2"/>
  <c r="B535" i="2"/>
  <c r="B1590" i="2"/>
  <c r="B4754" i="2"/>
  <c r="B4428" i="2"/>
  <c r="B3274" i="2"/>
  <c r="B3583" i="2"/>
  <c r="B3164" i="2"/>
  <c r="B3259" i="2"/>
  <c r="B2002" i="2"/>
  <c r="B4211" i="2"/>
  <c r="B1845" i="2"/>
  <c r="B1719" i="2"/>
  <c r="B3505" i="2"/>
  <c r="B1617" i="2"/>
  <c r="B517" i="2"/>
  <c r="B1855" i="2"/>
  <c r="B1863" i="2"/>
  <c r="B3923" i="2"/>
  <c r="B516" i="2"/>
  <c r="B550" i="2"/>
  <c r="B1642" i="2"/>
  <c r="B1474" i="2"/>
  <c r="B1314" i="2"/>
  <c r="B4229" i="2"/>
  <c r="B4054" i="2"/>
  <c r="B65" i="2"/>
  <c r="B4137" i="2"/>
  <c r="B3061" i="2"/>
  <c r="B5712" i="2"/>
  <c r="B3576" i="2"/>
  <c r="B3173" i="2"/>
  <c r="B359" i="2"/>
  <c r="B4440" i="2"/>
  <c r="B3782" i="2"/>
  <c r="B3406" i="2"/>
  <c r="B3590" i="2"/>
  <c r="B117" i="2"/>
  <c r="B5793" i="2"/>
  <c r="B2028" i="2"/>
  <c r="B4688" i="2"/>
  <c r="B2921" i="2"/>
  <c r="B1092" i="2"/>
  <c r="B4776" i="2"/>
  <c r="B136" i="2"/>
  <c r="B596" i="2"/>
  <c r="B3794" i="2"/>
  <c r="B3040" i="2"/>
  <c r="B3019" i="2"/>
  <c r="B873" i="2"/>
  <c r="B2278" i="2"/>
  <c r="B3412" i="2"/>
  <c r="B4878" i="2"/>
  <c r="B2931" i="2"/>
  <c r="B5870" i="2"/>
  <c r="B139" i="2"/>
  <c r="B5492" i="2"/>
  <c r="B533" i="2"/>
  <c r="B5535" i="2"/>
  <c r="B1319" i="2"/>
  <c r="B1767" i="2"/>
  <c r="B4" i="2"/>
  <c r="B2496" i="2"/>
  <c r="B5006" i="2"/>
  <c r="B1158" i="2"/>
  <c r="B2728" i="2"/>
  <c r="B827" i="2"/>
  <c r="B4969" i="2"/>
  <c r="B3704" i="2"/>
  <c r="B518" i="2"/>
  <c r="B2326" i="2"/>
  <c r="B4854" i="2"/>
  <c r="B353" i="2"/>
  <c r="B3974" i="2"/>
  <c r="B3427" i="2"/>
  <c r="B1942" i="2"/>
  <c r="B3147" i="2"/>
  <c r="B845" i="2"/>
  <c r="B3944" i="2"/>
  <c r="B3579" i="2"/>
  <c r="B1400" i="2"/>
  <c r="B2323" i="2"/>
  <c r="B1721" i="2"/>
  <c r="B2597" i="2"/>
  <c r="B3004" i="2"/>
  <c r="B1312" i="2"/>
  <c r="B27" i="2"/>
  <c r="B1776" i="2"/>
  <c r="B3561" i="2"/>
  <c r="B3857" i="2"/>
  <c r="B3766" i="2"/>
  <c r="B3103" i="2"/>
  <c r="B2892" i="2"/>
  <c r="B4388" i="2"/>
  <c r="B5929" i="2"/>
  <c r="B1322" i="2"/>
  <c r="B464" i="2"/>
  <c r="B3306" i="2"/>
  <c r="B1885" i="2"/>
  <c r="B878" i="2"/>
  <c r="B269" i="2"/>
  <c r="B4737" i="2"/>
  <c r="B3024" i="2"/>
  <c r="B2567" i="2"/>
  <c r="B2532" i="2"/>
  <c r="B1076" i="2"/>
  <c r="B2518" i="2"/>
  <c r="B3190" i="2"/>
  <c r="B1913" i="2"/>
  <c r="B1238" i="2"/>
  <c r="B1941" i="2"/>
  <c r="B332" i="2"/>
  <c r="B1243" i="2"/>
  <c r="B3107" i="2"/>
  <c r="B149" i="2"/>
  <c r="B2534" i="2"/>
  <c r="B883" i="2"/>
  <c r="B3786" i="2"/>
  <c r="B590" i="2"/>
  <c r="B3780" i="2"/>
  <c r="B488" i="2"/>
  <c r="B5683" i="2"/>
  <c r="B1324" i="2"/>
  <c r="B3945" i="2"/>
  <c r="B1305" i="2"/>
  <c r="B2397" i="2"/>
  <c r="B497" i="2"/>
  <c r="B4105" i="2"/>
  <c r="B1219" i="2"/>
  <c r="B3171" i="2"/>
  <c r="B3757" i="2"/>
  <c r="B3229" i="2"/>
  <c r="B5928" i="2"/>
  <c r="B1988" i="2"/>
  <c r="B495" i="2"/>
  <c r="B1658" i="2"/>
  <c r="B8" i="2"/>
  <c r="B1521" i="2"/>
  <c r="B5946" i="2"/>
  <c r="B1090" i="2"/>
  <c r="B1691" i="2"/>
  <c r="B4401" i="2"/>
  <c r="B654" i="2"/>
  <c r="B593" i="2"/>
  <c r="B1713" i="2"/>
  <c r="B838" i="2"/>
  <c r="B3201" i="2"/>
  <c r="B5243" i="2"/>
  <c r="B1262" i="2"/>
  <c r="B3770" i="2"/>
  <c r="B2339" i="2"/>
  <c r="B574" i="2"/>
  <c r="B932" i="2"/>
  <c r="B1003" i="2"/>
  <c r="B197" i="2"/>
  <c r="B4575" i="2"/>
  <c r="B1971" i="2"/>
  <c r="B1458" i="2"/>
  <c r="B688" i="2"/>
  <c r="B241" i="2"/>
  <c r="B2570" i="2"/>
  <c r="B5903" i="2"/>
  <c r="B1404" i="2"/>
  <c r="B2082" i="2"/>
  <c r="B4999" i="2"/>
  <c r="B3889" i="2"/>
  <c r="B846" i="2"/>
  <c r="B3878" i="2"/>
  <c r="B3851" i="2"/>
  <c r="B3219" i="2"/>
  <c r="B884" i="2"/>
  <c r="B2199" i="2"/>
  <c r="B222" i="2"/>
  <c r="B4639" i="2"/>
  <c r="B5913" i="2"/>
  <c r="B880" i="2"/>
  <c r="B3539" i="2"/>
  <c r="B1935" i="2"/>
  <c r="B3524" i="2"/>
  <c r="B5962" i="2"/>
  <c r="B2251" i="2"/>
  <c r="B2243" i="2"/>
  <c r="B5664" i="2"/>
  <c r="B5936" i="2"/>
  <c r="B2984" i="2"/>
  <c r="B5635" i="2"/>
  <c r="B5847" i="2"/>
  <c r="B522" i="2"/>
  <c r="B1736" i="2"/>
  <c r="B591" i="2"/>
  <c r="B3087" i="2"/>
  <c r="B1865" i="2"/>
  <c r="B3172" i="2"/>
  <c r="B5989" i="2"/>
  <c r="B599" i="2"/>
  <c r="B4307" i="2"/>
  <c r="B4941" i="2"/>
  <c r="B39" i="2"/>
  <c r="B3364" i="2"/>
  <c r="B3380" i="2"/>
  <c r="B4640" i="2"/>
  <c r="B1291" i="2"/>
  <c r="B4123" i="2"/>
  <c r="B395" i="2"/>
  <c r="B338" i="2"/>
  <c r="B3769" i="2"/>
  <c r="B2027" i="2"/>
  <c r="B3068" i="2"/>
  <c r="B1060" i="2"/>
  <c r="B4662" i="2"/>
  <c r="B920" i="2"/>
  <c r="B988" i="2"/>
  <c r="B719" i="2"/>
  <c r="B5206" i="2"/>
  <c r="B4779" i="2"/>
  <c r="B3189" i="2"/>
  <c r="B542" i="2"/>
  <c r="B2592" i="2"/>
  <c r="B5933" i="2"/>
  <c r="B3768" i="2"/>
  <c r="B3372" i="2"/>
  <c r="B3850" i="2"/>
  <c r="B3270" i="2"/>
  <c r="B3551" i="2"/>
  <c r="B3452" i="2"/>
  <c r="B2502" i="2"/>
  <c r="B2486" i="2"/>
  <c r="B2166" i="2"/>
  <c r="B5396" i="2"/>
  <c r="B1480" i="2"/>
  <c r="B544" i="2"/>
  <c r="B1660" i="2"/>
  <c r="B376" i="2"/>
  <c r="B1673" i="2"/>
  <c r="B2068" i="2"/>
  <c r="B3651" i="2"/>
  <c r="B5283" i="2"/>
  <c r="B3707" i="2"/>
  <c r="B1816" i="2"/>
  <c r="B6" i="2"/>
  <c r="B5381" i="2"/>
  <c r="B4176" i="2"/>
  <c r="B3912" i="2"/>
  <c r="B536" i="2"/>
  <c r="B177" i="2"/>
  <c r="B1837" i="2"/>
  <c r="B3280" i="2"/>
  <c r="B3667" i="2"/>
  <c r="B3555" i="2"/>
  <c r="B791" i="2"/>
  <c r="B3506" i="2"/>
  <c r="B3817" i="2"/>
  <c r="B520" i="2"/>
  <c r="B3683" i="2"/>
  <c r="B1697" i="2"/>
  <c r="B5083" i="2"/>
  <c r="B1455" i="2"/>
  <c r="B2501" i="2"/>
  <c r="B3939" i="2"/>
  <c r="B3391" i="2"/>
  <c r="B4431" i="2"/>
  <c r="B4131" i="2"/>
  <c r="B3838" i="2"/>
  <c r="B3297" i="2"/>
  <c r="B610" i="2"/>
  <c r="B4225" i="2"/>
  <c r="B5335" i="2"/>
  <c r="B2962" i="2"/>
  <c r="B1242" i="2"/>
  <c r="B400" i="2"/>
  <c r="B2223" i="2"/>
  <c r="B3494" i="2"/>
  <c r="B3456" i="2"/>
  <c r="B1804" i="2"/>
  <c r="B321" i="2"/>
  <c r="B2818" i="2"/>
  <c r="B3873" i="2"/>
  <c r="B1730" i="2"/>
  <c r="B2783" i="2"/>
  <c r="B2992" i="2"/>
  <c r="B3884" i="2"/>
  <c r="B1684" i="2"/>
  <c r="B4821" i="2"/>
  <c r="B2796" i="2"/>
  <c r="B4621" i="2"/>
  <c r="B2968" i="2"/>
  <c r="B260" i="2"/>
  <c r="B2781" i="2"/>
  <c r="B3790" i="2"/>
  <c r="B3615" i="2"/>
  <c r="B1972" i="2"/>
  <c r="B3660" i="2"/>
  <c r="B2462" i="2"/>
  <c r="B2383" i="2"/>
  <c r="B4357" i="2"/>
  <c r="B3638" i="2"/>
  <c r="B5665" i="2"/>
  <c r="B5744" i="2"/>
  <c r="B3546" i="2"/>
  <c r="B1907" i="2"/>
  <c r="B770" i="2"/>
  <c r="B1905" i="2"/>
  <c r="B4132" i="2"/>
  <c r="B1695" i="2"/>
  <c r="B3396" i="2"/>
  <c r="B3425" i="2"/>
  <c r="B2790" i="2"/>
  <c r="B253" i="2"/>
  <c r="B3346" i="2"/>
  <c r="B3070" i="2"/>
  <c r="B4134" i="2"/>
  <c r="B2466" i="2"/>
  <c r="B2606" i="2"/>
  <c r="B2740" i="2"/>
  <c r="B219" i="2"/>
  <c r="B3220" i="2"/>
  <c r="B2788" i="2"/>
  <c r="B4110" i="2"/>
  <c r="B4010" i="2"/>
  <c r="B318" i="2"/>
  <c r="B202" i="2"/>
  <c r="B2757" i="2"/>
  <c r="B1977" i="2"/>
  <c r="B3791" i="2"/>
  <c r="B2737" i="2"/>
  <c r="B2924" i="2"/>
  <c r="B3118" i="2"/>
  <c r="B2554" i="2"/>
  <c r="B2075" i="2"/>
  <c r="B2457" i="2"/>
  <c r="B1846" i="2"/>
  <c r="B5276" i="2"/>
  <c r="B2435" i="2"/>
  <c r="B2696" i="2"/>
  <c r="B3996" i="2"/>
  <c r="B4109" i="2"/>
  <c r="B3698" i="2"/>
  <c r="B2695" i="2"/>
  <c r="B3461" i="2"/>
  <c r="B2689" i="2"/>
  <c r="B4851" i="2"/>
  <c r="B1386" i="2"/>
  <c r="B2721" i="2"/>
  <c r="B3499" i="2"/>
  <c r="B4017" i="2"/>
  <c r="B5057" i="2"/>
  <c r="B4806" i="2"/>
  <c r="B3869" i="2"/>
  <c r="B3976" i="2"/>
  <c r="B942" i="2"/>
  <c r="B647" i="2"/>
  <c r="B1102" i="2"/>
  <c r="B1619" i="2"/>
  <c r="B2701" i="2"/>
  <c r="B4157" i="2"/>
  <c r="B3823" i="2"/>
  <c r="B3624" i="2"/>
  <c r="B3366" i="2"/>
  <c r="B5685" i="2"/>
  <c r="B1069" i="2"/>
  <c r="B3969" i="2"/>
  <c r="B1678" i="2"/>
  <c r="B4826" i="2"/>
  <c r="B2595" i="2"/>
  <c r="B1169" i="2"/>
  <c r="B2373" i="2"/>
  <c r="B5846" i="2"/>
  <c r="B1630" i="2"/>
  <c r="B1208" i="2"/>
  <c r="B2416" i="2"/>
  <c r="B3632" i="2"/>
  <c r="B2706" i="2"/>
  <c r="B1043" i="2"/>
  <c r="B2679" i="2"/>
  <c r="B2173" i="2"/>
  <c r="B2460" i="2"/>
  <c r="B1299" i="2"/>
  <c r="B1655" i="2"/>
  <c r="B2137" i="2"/>
  <c r="B2523" i="2"/>
  <c r="B468" i="2"/>
  <c r="B2911" i="2"/>
  <c r="B1675" i="2"/>
  <c r="B2285" i="2"/>
  <c r="B2516" i="2"/>
  <c r="B449" i="2"/>
  <c r="B2700" i="2"/>
  <c r="B4096" i="2"/>
  <c r="B1127" i="2"/>
  <c r="B1032" i="2"/>
  <c r="B2603" i="2"/>
  <c r="B1171" i="2"/>
  <c r="B2033" i="2"/>
  <c r="B5015" i="2"/>
  <c r="B4312" i="2"/>
  <c r="B5205" i="2"/>
  <c r="B4052" i="2"/>
  <c r="B5964" i="2"/>
  <c r="B1345" i="2"/>
  <c r="B662" i="2"/>
  <c r="B2283" i="2"/>
  <c r="B1914" i="2"/>
  <c r="B2685" i="2"/>
  <c r="B4581" i="2"/>
  <c r="B2714" i="2"/>
  <c r="B1224" i="2"/>
  <c r="B1520" i="2"/>
  <c r="B4799" i="2"/>
  <c r="B5961" i="2"/>
  <c r="B1545" i="2"/>
  <c r="B2719" i="2"/>
  <c r="B4298" i="2"/>
  <c r="B2524" i="2"/>
  <c r="B5977" i="2"/>
  <c r="B1477" i="2"/>
  <c r="B4411" i="2"/>
  <c r="B4394" i="2"/>
  <c r="B3649" i="2"/>
  <c r="B3563" i="2"/>
  <c r="B4336" i="2"/>
  <c r="B5858" i="2"/>
  <c r="B1528" i="2"/>
  <c r="B5366" i="2"/>
  <c r="B2705" i="2"/>
  <c r="B2694" i="2"/>
  <c r="B754" i="2"/>
  <c r="B5115" i="2"/>
  <c r="B2392" i="2"/>
  <c r="B2194" i="2"/>
  <c r="B4362" i="2"/>
  <c r="B2280" i="2"/>
  <c r="B3393" i="2"/>
  <c r="B3253" i="2"/>
  <c r="B3326" i="2"/>
  <c r="B720" i="2"/>
  <c r="B4684" i="2"/>
  <c r="B3875" i="2"/>
  <c r="B2677" i="2"/>
  <c r="B5111" i="2"/>
  <c r="B987" i="2"/>
  <c r="B1729" i="2"/>
  <c r="B3886" i="2"/>
  <c r="B1757" i="2"/>
  <c r="B1491" i="2"/>
  <c r="B2725" i="2"/>
  <c r="B3397" i="2"/>
  <c r="B2321" i="2"/>
  <c r="B2720" i="2"/>
  <c r="B4528" i="2"/>
  <c r="B4985" i="2"/>
  <c r="B3217" i="2"/>
  <c r="B3835" i="2"/>
  <c r="B3771" i="2"/>
  <c r="B2703" i="2"/>
  <c r="B5765" i="2"/>
  <c r="B3726" i="2"/>
  <c r="B1141" i="2"/>
  <c r="B3852" i="2"/>
  <c r="B3872" i="2"/>
  <c r="B744" i="2"/>
  <c r="B705" i="2"/>
  <c r="B1920" i="2"/>
  <c r="B1793" i="2"/>
  <c r="B5835" i="2"/>
  <c r="B692" i="2"/>
  <c r="B989" i="2"/>
  <c r="B5880" i="2"/>
  <c r="B4476" i="2"/>
  <c r="B2674" i="2"/>
  <c r="B1711" i="2"/>
  <c r="B4140" i="2"/>
  <c r="B4019" i="2"/>
  <c r="B1868" i="2"/>
  <c r="B3248" i="2"/>
  <c r="B4788" i="2"/>
  <c r="B1844" i="2"/>
  <c r="B2718" i="2"/>
  <c r="B4492" i="2"/>
  <c r="B1503" i="2"/>
  <c r="B4057" i="2"/>
  <c r="B3355" i="2"/>
  <c r="B3291" i="2"/>
  <c r="B5064" i="2"/>
  <c r="B447" i="2"/>
  <c r="B5537" i="2"/>
  <c r="B669" i="2"/>
  <c r="B2521" i="2"/>
  <c r="B3928" i="2"/>
  <c r="B2407" i="2"/>
  <c r="B4221" i="2"/>
  <c r="B628" i="2"/>
  <c r="B11" i="2"/>
  <c r="B4769" i="2"/>
  <c r="B4815" i="2"/>
  <c r="B2691" i="2"/>
  <c r="B4344" i="2"/>
  <c r="B2723" i="2"/>
  <c r="B4082" i="2"/>
  <c r="B4385" i="2"/>
  <c r="B2493" i="2"/>
  <c r="B2715" i="2"/>
  <c r="B5505" i="2"/>
  <c r="B1609" i="2"/>
  <c r="B2189" i="2"/>
  <c r="B1139" i="2"/>
  <c r="B5067" i="2"/>
  <c r="B2384" i="2"/>
  <c r="B2599" i="2"/>
  <c r="B2713" i="2"/>
  <c r="B2412" i="2"/>
  <c r="B2678" i="2"/>
  <c r="B2174" i="2"/>
  <c r="B6001" i="2"/>
  <c r="B2707" i="2"/>
  <c r="B4584" i="2"/>
  <c r="B1031" i="2"/>
  <c r="B4129" i="2"/>
  <c r="B2352" i="2"/>
  <c r="B4160" i="2"/>
  <c r="B3265" i="2"/>
  <c r="B1367" i="2"/>
  <c r="B906" i="2"/>
  <c r="B4505" i="2"/>
  <c r="B2873" i="2"/>
  <c r="B5007" i="2"/>
  <c r="B4439" i="2"/>
  <c r="B15" i="2"/>
  <c r="B1620" i="2"/>
  <c r="B2001" i="2"/>
  <c r="B2542" i="2"/>
  <c r="B3580" i="2"/>
  <c r="B1895" i="2"/>
  <c r="B4434" i="2"/>
  <c r="B3098" i="2"/>
  <c r="B2683" i="2"/>
  <c r="B2430" i="2"/>
  <c r="B2291" i="2"/>
  <c r="B1294" i="2"/>
  <c r="B2709" i="2"/>
  <c r="B4845" i="2"/>
  <c r="B5738" i="2"/>
  <c r="B632" i="2"/>
  <c r="B5827" i="2"/>
  <c r="B1339" i="2"/>
  <c r="B1374" i="2"/>
  <c r="B2693" i="2"/>
  <c r="B3059" i="2"/>
  <c r="B3900" i="2"/>
  <c r="B3708" i="2"/>
  <c r="B72" i="2"/>
  <c r="B4235" i="2"/>
  <c r="B626" i="2"/>
  <c r="B2662" i="2"/>
  <c r="B1981" i="2"/>
  <c r="B2101" i="2"/>
  <c r="B5338" i="2"/>
  <c r="B2722" i="2"/>
  <c r="B2716" i="2"/>
  <c r="B2699" i="2"/>
  <c r="B2711" i="2"/>
  <c r="B2490" i="2"/>
  <c r="B4791" i="2"/>
  <c r="B5812" i="2"/>
  <c r="B2766" i="2"/>
  <c r="B441" i="2"/>
  <c r="B154" i="2"/>
  <c r="B592" i="2"/>
  <c r="B3681" i="2"/>
  <c r="B4386" i="2"/>
  <c r="B82" i="2"/>
  <c r="B59" i="2"/>
  <c r="B3046" i="2"/>
  <c r="B499" i="2"/>
  <c r="B5569" i="2"/>
  <c r="B4751" i="2"/>
  <c r="B4566" i="2"/>
  <c r="B4380" i="2"/>
  <c r="B524" i="2"/>
  <c r="B461" i="2"/>
  <c r="B5874" i="2"/>
  <c r="B615" i="2"/>
  <c r="B5982" i="2"/>
  <c r="B3970" i="2"/>
  <c r="B4300" i="2"/>
  <c r="B1998" i="2"/>
  <c r="B74" i="2"/>
  <c r="B4087" i="2"/>
  <c r="B4168" i="2"/>
  <c r="B5561" i="2"/>
  <c r="B3335" i="2"/>
  <c r="B3080" i="2"/>
  <c r="B5309" i="2"/>
  <c r="B2915" i="2"/>
  <c r="B2967" i="2"/>
  <c r="B4564" i="2"/>
  <c r="B4112" i="2"/>
  <c r="B5285" i="2"/>
  <c r="B2785" i="2"/>
  <c r="B5262" i="2"/>
  <c r="B4317" i="2"/>
  <c r="B1577" i="2"/>
  <c r="B2890" i="2"/>
  <c r="B1165" i="2"/>
  <c r="B1534" i="2"/>
  <c r="B1681" i="2"/>
  <c r="B4507" i="2"/>
  <c r="B4455" i="2"/>
  <c r="B2789" i="2"/>
  <c r="B5815" i="2"/>
  <c r="B5130" i="2"/>
  <c r="B1604" i="2"/>
  <c r="B529" i="2"/>
  <c r="B509" i="2"/>
  <c r="B68" i="2"/>
  <c r="B5358" i="2"/>
  <c r="B2286" i="2"/>
  <c r="B3645" i="2"/>
  <c r="B5327" i="2"/>
  <c r="B85" i="2"/>
  <c r="B2427" i="2"/>
  <c r="B2628" i="2"/>
  <c r="B5878" i="2"/>
  <c r="B2937" i="2"/>
  <c r="B5450" i="2"/>
  <c r="B1934" i="2"/>
  <c r="B1636" i="2"/>
  <c r="B1412" i="2"/>
  <c r="B1471" i="2"/>
  <c r="B1253" i="2"/>
  <c r="B2047" i="2"/>
  <c r="B2702" i="2"/>
  <c r="B279" i="2"/>
  <c r="B2605" i="2"/>
  <c r="B3105" i="2"/>
  <c r="B902" i="2"/>
  <c r="B3891" i="2"/>
  <c r="B2361" i="2"/>
  <c r="B165" i="2"/>
  <c r="B2060" i="2"/>
  <c r="B5814" i="2"/>
  <c r="B2069" i="2"/>
  <c r="B5722" i="2"/>
  <c r="B2391" i="2"/>
  <c r="B1308" i="2"/>
  <c r="B664" i="2"/>
  <c r="B4423" i="2"/>
  <c r="B958" i="2"/>
  <c r="B5331" i="2"/>
  <c r="B2039" i="2"/>
  <c r="B5287" i="2"/>
  <c r="B577" i="2"/>
  <c r="B4732" i="2"/>
  <c r="B611" i="2"/>
  <c r="B573" i="2"/>
  <c r="B4739" i="2"/>
  <c r="B4975" i="2"/>
  <c r="B598" i="2"/>
  <c r="B2103" i="2"/>
  <c r="B2856" i="2"/>
  <c r="B5876" i="2"/>
  <c r="B2017" i="2"/>
  <c r="B4870" i="2"/>
  <c r="B4484" i="2"/>
  <c r="B511" i="2"/>
  <c r="B2176" i="2"/>
  <c r="B120" i="2"/>
  <c r="B3415" i="2"/>
  <c r="B525" i="2"/>
  <c r="B2841" i="2"/>
  <c r="B5794" i="2"/>
  <c r="B166" i="2"/>
  <c r="B2330" i="2"/>
  <c r="B1948" i="2"/>
  <c r="B2043" i="2"/>
  <c r="B5935" i="2"/>
  <c r="B3095" i="2"/>
  <c r="B3008" i="2"/>
  <c r="B915" i="2"/>
  <c r="B835" i="2"/>
  <c r="B5907" i="2"/>
  <c r="B2051" i="2"/>
  <c r="B5454" i="2"/>
  <c r="B5024" i="2"/>
  <c r="B2868" i="2"/>
  <c r="B5732" i="2"/>
  <c r="B5848" i="2"/>
  <c r="B4968" i="2"/>
  <c r="B4328" i="2"/>
  <c r="B3887" i="2"/>
  <c r="B4524" i="2"/>
  <c r="B5883" i="2"/>
  <c r="B5023" i="2"/>
  <c r="B602" i="2"/>
  <c r="B99" i="2"/>
  <c r="B4342" i="2"/>
  <c r="B1055" i="2"/>
  <c r="B2738" i="2"/>
  <c r="B501" i="2"/>
  <c r="B595" i="2"/>
  <c r="B2340" i="2"/>
  <c r="B5801" i="2"/>
  <c r="B4554" i="2"/>
  <c r="B4389" i="2"/>
  <c r="B4042" i="2"/>
  <c r="B576" i="2"/>
  <c r="B5274" i="2"/>
  <c r="B3137" i="2"/>
  <c r="B1296" i="2"/>
  <c r="B581" i="2"/>
  <c r="B696" i="2"/>
  <c r="B4265" i="2"/>
  <c r="B563" i="2"/>
  <c r="B5834" i="2"/>
  <c r="B1853" i="2"/>
  <c r="B57" i="2"/>
  <c r="B4724" i="2"/>
  <c r="B5289" i="2"/>
  <c r="B1382" i="2"/>
  <c r="B1456" i="2"/>
  <c r="B4256" i="2"/>
  <c r="B5486" i="2"/>
  <c r="B153" i="2"/>
  <c r="B4612" i="2"/>
  <c r="B5748" i="2"/>
  <c r="B4272" i="2"/>
  <c r="B131" i="2"/>
  <c r="B4424" i="2"/>
  <c r="B5945" i="2"/>
  <c r="B3225" i="2"/>
  <c r="B2575" i="2"/>
  <c r="B5571" i="2"/>
  <c r="B530" i="2"/>
  <c r="B558" i="2"/>
  <c r="B2119" i="2"/>
  <c r="B1144" i="2"/>
  <c r="B4559" i="2"/>
  <c r="B32" i="2"/>
  <c r="B5873" i="2"/>
  <c r="B545" i="2"/>
  <c r="B5000" i="2"/>
  <c r="B5595" i="2"/>
  <c r="B4998" i="2"/>
  <c r="B5511" i="2"/>
  <c r="B3436" i="2"/>
  <c r="B2436" i="2"/>
  <c r="B851" i="2"/>
  <c r="B5896" i="2"/>
  <c r="B492" i="2"/>
  <c r="B1064" i="2"/>
  <c r="B5497" i="2"/>
  <c r="B1927" i="2"/>
  <c r="B3882" i="2"/>
  <c r="B4991" i="2"/>
  <c r="B3497" i="2"/>
  <c r="B538" i="2"/>
  <c r="B483" i="2"/>
  <c r="B5890" i="2"/>
  <c r="B3381" i="2"/>
  <c r="B5088" i="2"/>
  <c r="B484" i="2"/>
  <c r="B2670" i="2"/>
  <c r="B1059" i="2"/>
  <c r="B5669" i="2"/>
  <c r="B4252" i="2"/>
  <c r="B565" i="2"/>
  <c r="B4490" i="2"/>
  <c r="B4520" i="2"/>
  <c r="B1225" i="2"/>
  <c r="B3552" i="2"/>
  <c r="B4700" i="2"/>
  <c r="B541" i="2"/>
  <c r="B5733" i="2"/>
  <c r="B1880" i="2"/>
  <c r="B4420" i="2"/>
  <c r="B4442" i="2"/>
  <c r="B5252" i="2"/>
  <c r="B4772" i="2"/>
  <c r="B1193" i="2"/>
  <c r="B564" i="2"/>
  <c r="B5642" i="2"/>
  <c r="B151" i="2"/>
  <c r="B1523" i="2"/>
  <c r="B5295" i="2"/>
  <c r="B24" i="2"/>
  <c r="B5113" i="2"/>
  <c r="B1925" i="2"/>
  <c r="B5270" i="2"/>
  <c r="B1569" i="2"/>
  <c r="B5763" i="2"/>
  <c r="B4290" i="2"/>
  <c r="B3544" i="2"/>
  <c r="B1992" i="2"/>
  <c r="B1623" i="2"/>
  <c r="B4387" i="2"/>
  <c r="B3682" i="2"/>
  <c r="B583" i="2"/>
  <c r="B668" i="2"/>
  <c r="B2687" i="2"/>
  <c r="B4267" i="2"/>
  <c r="B3607" i="2"/>
  <c r="B2301" i="2"/>
  <c r="B3978" i="2"/>
  <c r="B5399" i="2"/>
  <c r="B613" i="2"/>
  <c r="B1999" i="2"/>
  <c r="B749" i="2"/>
  <c r="B4001" i="2"/>
  <c r="B1541" i="2"/>
  <c r="B4013" i="2"/>
  <c r="B4121" i="2"/>
  <c r="B5245" i="2"/>
  <c r="B4064" i="2"/>
  <c r="B1044" i="2"/>
  <c r="B5401" i="2"/>
  <c r="B2394" i="2"/>
  <c r="B1849" i="2"/>
  <c r="B5773" i="2"/>
  <c r="B4149" i="2"/>
  <c r="B288" i="2"/>
  <c r="B5090" i="2"/>
  <c r="B2920" i="2"/>
  <c r="B46" i="2"/>
  <c r="B113" i="2"/>
  <c r="B5035" i="2"/>
  <c r="B1231" i="2"/>
  <c r="B40" i="2"/>
  <c r="B2944" i="2"/>
  <c r="B1560" i="2"/>
  <c r="B503" i="2"/>
  <c r="B2128" i="2"/>
  <c r="B5894" i="2"/>
  <c r="B4868" i="2"/>
  <c r="B2181" i="2"/>
  <c r="B4397" i="2"/>
  <c r="B3076" i="2"/>
  <c r="B761" i="2"/>
  <c r="B616" i="2"/>
  <c r="B4691" i="2"/>
  <c r="B155" i="2"/>
  <c r="B1190" i="2"/>
  <c r="B4742" i="2"/>
  <c r="B3254" i="2"/>
  <c r="B3441" i="2"/>
  <c r="B556" i="2"/>
  <c r="B4199" i="2"/>
  <c r="B1831" i="2"/>
  <c r="B5838" i="2"/>
  <c r="B4630" i="2"/>
  <c r="B4482" i="2"/>
  <c r="B3985" i="2"/>
  <c r="B5699" i="2"/>
  <c r="B5550" i="2"/>
  <c r="B5421" i="2"/>
  <c r="B2037" i="2"/>
  <c r="B2245" i="2"/>
  <c r="B5037" i="2"/>
  <c r="B3099" i="2"/>
  <c r="B494" i="2"/>
  <c r="B502" i="2"/>
  <c r="B23" i="2"/>
  <c r="B5100" i="2"/>
  <c r="B2420" i="2"/>
  <c r="B2952" i="2"/>
  <c r="B1015" i="2"/>
  <c r="B1089" i="2"/>
  <c r="B514" i="2"/>
  <c r="B2297" i="2"/>
  <c r="B5624" i="2"/>
  <c r="B2044" i="2"/>
  <c r="B2007" i="2"/>
  <c r="B737" i="2"/>
  <c r="B4862" i="2"/>
  <c r="B4354" i="2"/>
  <c r="B2656" i="2"/>
  <c r="B526" i="2"/>
  <c r="B2862" i="2"/>
  <c r="B5438" i="2"/>
  <c r="B2923" i="2"/>
  <c r="B5230" i="2"/>
  <c r="B2749" i="2"/>
  <c r="B3351" i="2"/>
  <c r="B539" i="2"/>
  <c r="B5762" i="2"/>
  <c r="B3881" i="2"/>
  <c r="B150" i="2"/>
  <c r="B910" i="2"/>
  <c r="B4029" i="2"/>
  <c r="B4697" i="2"/>
  <c r="B156" i="2"/>
  <c r="B5560" i="2"/>
  <c r="B5300" i="2"/>
  <c r="B4369" i="2"/>
  <c r="B4613" i="2"/>
  <c r="B2600" i="2"/>
  <c r="B141" i="2"/>
  <c r="B585" i="2"/>
  <c r="B2021" i="2"/>
  <c r="B1025" i="2"/>
  <c r="B795" i="2"/>
  <c r="B531" i="2"/>
  <c r="B3132" i="2"/>
  <c r="B794" i="2"/>
  <c r="B3622" i="2"/>
  <c r="B1130" i="2"/>
  <c r="B4093" i="2"/>
  <c r="B2244" i="2"/>
  <c r="B4759" i="2"/>
  <c r="B335" i="2"/>
  <c r="B3470" i="2"/>
  <c r="B4716" i="2"/>
  <c r="B3860" i="2"/>
  <c r="B5788" i="2"/>
  <c r="B4901" i="2"/>
  <c r="B5897" i="2"/>
  <c r="B4670" i="2"/>
  <c r="B3479" i="2"/>
  <c r="B4076" i="2"/>
  <c r="B4596" i="2"/>
  <c r="B1195" i="2"/>
  <c r="B1468" i="2"/>
  <c r="B810" i="2"/>
  <c r="B2690" i="2"/>
  <c r="B4646" i="2"/>
  <c r="B2124" i="2"/>
  <c r="B840" i="2"/>
  <c r="B950" i="2"/>
  <c r="B2704" i="2"/>
  <c r="B4547" i="2"/>
  <c r="B2329" i="2"/>
  <c r="B4568" i="2"/>
  <c r="B163" i="2"/>
  <c r="B4738" i="2"/>
  <c r="B5342" i="2"/>
  <c r="B4567" i="2"/>
  <c r="B861" i="2"/>
  <c r="B5236" i="2"/>
  <c r="B383" i="2"/>
  <c r="B1214" i="2"/>
  <c r="B2478" i="2"/>
  <c r="B4205" i="2"/>
  <c r="B4203" i="2"/>
  <c r="B4829" i="2"/>
  <c r="B4795" i="2"/>
  <c r="B4768" i="2"/>
  <c r="B3688" i="2"/>
  <c r="B3017" i="2"/>
  <c r="B1851" i="2"/>
  <c r="B148" i="2"/>
  <c r="B5118" i="2"/>
  <c r="B374" i="2"/>
  <c r="B4954" i="2"/>
  <c r="B4863" i="2"/>
  <c r="B2094" i="2"/>
  <c r="B3820" i="2"/>
  <c r="B924" i="2"/>
  <c r="B2535" i="2"/>
  <c r="B2859" i="2"/>
  <c r="B1984" i="2"/>
  <c r="B1326" i="2"/>
  <c r="B2986" i="2"/>
  <c r="B4972" i="2"/>
  <c r="B2063" i="2"/>
  <c r="B5207" i="2"/>
  <c r="B2090" i="2"/>
  <c r="B4361" i="2"/>
  <c r="B103" i="2"/>
  <c r="B81" i="2"/>
  <c r="B5075" i="2"/>
  <c r="B4015" i="2"/>
  <c r="B4190" i="2"/>
  <c r="B4179" i="2"/>
  <c r="B3234" i="2"/>
  <c r="B2132" i="2"/>
  <c r="B161" i="2"/>
  <c r="B5095" i="2"/>
  <c r="B5757" i="2"/>
  <c r="B2064" i="2"/>
  <c r="B4031" i="2"/>
  <c r="B147" i="2"/>
  <c r="B4292" i="2"/>
  <c r="B597" i="2"/>
  <c r="B5415" i="2"/>
  <c r="B5604" i="2"/>
  <c r="B296" i="2"/>
  <c r="B618" i="2"/>
  <c r="B2729" i="2"/>
  <c r="B2185" i="2"/>
  <c r="B3199" i="2"/>
  <c r="B3498" i="2"/>
  <c r="B586" i="2"/>
  <c r="B561" i="2"/>
  <c r="B5596" i="2"/>
  <c r="B436" i="2"/>
  <c r="B1017" i="2"/>
  <c r="B2459" i="2"/>
  <c r="B157" i="2"/>
  <c r="B5434" i="2"/>
  <c r="B4011" i="2"/>
  <c r="B5803" i="2"/>
  <c r="B4400" i="2"/>
  <c r="B486" i="2"/>
  <c r="B515" i="2"/>
  <c r="B566" i="2"/>
  <c r="B5512" i="2"/>
  <c r="B5488" i="2"/>
  <c r="B5616" i="2"/>
  <c r="B1067" i="2"/>
  <c r="B4644" i="2"/>
  <c r="B5127" i="2"/>
  <c r="B2671" i="2"/>
  <c r="B5746" i="2"/>
  <c r="B3010" i="2"/>
  <c r="B4659" i="2"/>
  <c r="B143" i="2"/>
  <c r="B528" i="2"/>
  <c r="B4526" i="2"/>
  <c r="B138" i="2"/>
  <c r="B4704" i="2"/>
  <c r="B4393" i="2"/>
  <c r="B1815" i="2"/>
  <c r="B5166" i="2"/>
  <c r="B5953" i="2"/>
  <c r="B604" i="2"/>
  <c r="B3348" i="2"/>
  <c r="B5457" i="2"/>
  <c r="B5395" i="2"/>
  <c r="B472" i="2"/>
  <c r="B4894" i="2"/>
  <c r="B4707" i="2"/>
  <c r="B2411" i="2"/>
  <c r="B4667" i="2"/>
  <c r="B534" i="2"/>
  <c r="B741" i="2"/>
  <c r="B549" i="2"/>
  <c r="B3993" i="2"/>
  <c r="B4072" i="2"/>
  <c r="B3529" i="2"/>
  <c r="B132" i="2"/>
  <c r="B2406" i="2"/>
  <c r="B5425" i="2"/>
  <c r="B3977" i="2"/>
  <c r="B5924" i="2"/>
  <c r="B4047" i="2"/>
  <c r="B5970" i="2"/>
  <c r="B892" i="2"/>
  <c r="B1904" i="2"/>
  <c r="B2091" i="2"/>
  <c r="B4138" i="2"/>
  <c r="B2097" i="2"/>
  <c r="B5967" i="2"/>
  <c r="B4793" i="2"/>
  <c r="B3721" i="2"/>
  <c r="B508" i="2"/>
  <c r="B2786" i="2"/>
  <c r="B5496" i="2"/>
  <c r="B572" i="2"/>
  <c r="B4220" i="2"/>
  <c r="B589" i="2"/>
  <c r="B512" i="2"/>
  <c r="B4966" i="2"/>
  <c r="B4735" i="2"/>
  <c r="B4746" i="2"/>
  <c r="B2948" i="2"/>
  <c r="B582" i="2"/>
  <c r="B5697" i="2"/>
  <c r="B619" i="2"/>
  <c r="B548" i="2"/>
  <c r="B4294" i="2"/>
  <c r="B2079" i="2"/>
  <c r="B557" i="2"/>
  <c r="B1431" i="2"/>
  <c r="B5661" i="2"/>
  <c r="B507" i="2"/>
  <c r="B5742" i="2"/>
  <c r="B453" i="2"/>
  <c r="B614" i="2"/>
  <c r="B2144" i="2"/>
  <c r="B2492" i="2"/>
  <c r="B4871" i="2"/>
  <c r="B2081" i="2"/>
  <c r="B608" i="2"/>
  <c r="B4022" i="2"/>
  <c r="B5437" i="2"/>
  <c r="B3141" i="2"/>
  <c r="B612" i="2"/>
  <c r="B594" i="2"/>
  <c r="B4993" i="2"/>
  <c r="B4449" i="2"/>
  <c r="B1205" i="2"/>
  <c r="B4558" i="2"/>
  <c r="B4725" i="2"/>
  <c r="B2990" i="2"/>
  <c r="B5790" i="2"/>
  <c r="B641" i="2"/>
  <c r="B5541" i="2"/>
  <c r="B3935" i="2"/>
  <c r="B769" i="2"/>
  <c r="B5190" i="2"/>
  <c r="B4580" i="2"/>
  <c r="B2847" i="2"/>
  <c r="B5490" i="2"/>
  <c r="B4053" i="2"/>
  <c r="B3807" i="2"/>
  <c r="B4698" i="2"/>
  <c r="B4708" i="2"/>
  <c r="B1247" i="2"/>
  <c r="B3311" i="2"/>
  <c r="B2900" i="2"/>
  <c r="B2912" i="2"/>
  <c r="B3888" i="2"/>
  <c r="B553" i="2"/>
  <c r="B527" i="2"/>
  <c r="B2756" i="2"/>
  <c r="B2710" i="2"/>
  <c r="B2533" i="2"/>
  <c r="B3410" i="2"/>
  <c r="B4752" i="2"/>
  <c r="B2248" i="2"/>
  <c r="B2453" i="2"/>
  <c r="B4664" i="2"/>
  <c r="B2334" i="2"/>
  <c r="B4068" i="2"/>
  <c r="B1787" i="2"/>
  <c r="B1763" i="2"/>
  <c r="B1024" i="2"/>
  <c r="B77" i="2"/>
  <c r="B4413" i="2"/>
  <c r="B58" i="2"/>
  <c r="B4611" i="2"/>
  <c r="B21" i="2"/>
  <c r="B547" i="2"/>
  <c r="B600" i="2"/>
  <c r="B4454" i="2"/>
  <c r="B1320" i="2"/>
  <c r="B5727" i="2"/>
  <c r="B4111" i="2"/>
  <c r="B4839" i="2"/>
  <c r="B5720" i="2"/>
  <c r="B5950" i="2"/>
  <c r="B4050" i="2"/>
  <c r="B968" i="2"/>
  <c r="B709" i="2"/>
  <c r="B5528" i="2"/>
  <c r="B546" i="2"/>
  <c r="B568" i="2"/>
  <c r="B5382" i="2"/>
  <c r="B1124" i="2"/>
  <c r="B756" i="2"/>
  <c r="B4641" i="2"/>
  <c r="B4794" i="2"/>
  <c r="B543" i="2"/>
  <c r="B3765" i="2"/>
  <c r="B1216" i="2"/>
  <c r="B4955" i="2"/>
  <c r="B5096" i="2"/>
  <c r="B3559" i="2"/>
  <c r="B5258" i="2"/>
  <c r="B5523" i="2"/>
  <c r="B5498" i="2"/>
  <c r="B4949" i="2"/>
  <c r="B601" i="2"/>
  <c r="B5242" i="2"/>
  <c r="B2242" i="2"/>
  <c r="B2165" i="2"/>
  <c r="B5069" i="2"/>
  <c r="B4627" i="2"/>
  <c r="B3490" i="2"/>
  <c r="B797" i="2"/>
  <c r="B2773" i="2"/>
  <c r="B4676" i="2"/>
  <c r="B1936" i="2"/>
  <c r="B1583" i="2"/>
  <c r="B5292" i="2"/>
  <c r="B4831" i="2"/>
  <c r="B5466" i="2"/>
  <c r="B5605" i="2"/>
  <c r="B135" i="2"/>
  <c r="B2934" i="2"/>
  <c r="B121" i="2"/>
  <c r="B5280" i="2"/>
  <c r="B3231" i="2"/>
  <c r="B3464" i="2"/>
  <c r="B1450" i="2"/>
  <c r="B2110" i="2"/>
  <c r="B2736" i="2"/>
  <c r="B4626" i="2"/>
  <c r="B2850" i="2"/>
  <c r="B2390" i="2"/>
  <c r="B4745" i="2"/>
  <c r="B2405" i="2"/>
  <c r="B86" i="2"/>
  <c r="B2499" i="2"/>
  <c r="B5806" i="2"/>
  <c r="B158" i="2"/>
  <c r="B2127" i="2"/>
  <c r="B540" i="2"/>
  <c r="B4153" i="2"/>
  <c r="B4469" i="2"/>
  <c r="B3988" i="2"/>
  <c r="B579" i="2"/>
  <c r="B2236" i="2"/>
  <c r="B5241" i="2"/>
  <c r="B567" i="2"/>
  <c r="B4154" i="2"/>
  <c r="B4775" i="2"/>
  <c r="B4915" i="2"/>
  <c r="B2539" i="2"/>
  <c r="B4366" i="2"/>
  <c r="B5513" i="2"/>
  <c r="B569" i="2"/>
  <c r="B584" i="2"/>
  <c r="B3209" i="2"/>
  <c r="B4749" i="2"/>
  <c r="B3418" i="2"/>
  <c r="B3359" i="2"/>
  <c r="B5380" i="2"/>
  <c r="B2983" i="2"/>
  <c r="B2564" i="2"/>
  <c r="B3224" i="2"/>
  <c r="B3990" i="2"/>
  <c r="B159" i="2"/>
  <c r="B848" i="2"/>
  <c r="B5224" i="2"/>
  <c r="B164" i="2"/>
  <c r="B3174" i="2"/>
  <c r="B3431" i="2"/>
  <c r="B3386" i="2"/>
  <c r="B124" i="2"/>
  <c r="B2770" i="2"/>
  <c r="B3676" i="2"/>
  <c r="B4113" i="2"/>
  <c r="B3033" i="2"/>
  <c r="B606" i="2"/>
  <c r="B2562" i="2"/>
  <c r="B4330" i="2"/>
  <c r="B964" i="2"/>
  <c r="B2415" i="2"/>
  <c r="B4924" i="2"/>
  <c r="B5904" i="2"/>
  <c r="B788" i="2"/>
  <c r="B5939" i="2"/>
  <c r="B630" i="2"/>
  <c r="B1133" i="2"/>
  <c r="B3195" i="2"/>
  <c r="B5639" i="2"/>
  <c r="B1950" i="2"/>
  <c r="B5853" i="2"/>
  <c r="B3859" i="2"/>
  <c r="B4166" i="2"/>
  <c r="B5855" i="2"/>
  <c r="B4501" i="2"/>
  <c r="B4656" i="2"/>
  <c r="B5686" i="2"/>
  <c r="B730" i="2"/>
  <c r="B3967" i="2"/>
  <c r="B4009" i="2"/>
  <c r="B4555" i="2"/>
  <c r="B4939" i="2"/>
  <c r="B5902" i="2"/>
  <c r="B20" i="2"/>
  <c r="B5559" i="2"/>
  <c r="B2973" i="2"/>
  <c r="B4809" i="2"/>
  <c r="B981" i="2"/>
  <c r="B5884" i="2"/>
  <c r="B4514" i="2"/>
  <c r="B5021" i="2"/>
  <c r="B4892" i="2"/>
  <c r="B2421" i="2"/>
  <c r="B4363" i="2"/>
  <c r="B4048" i="2"/>
  <c r="B146" i="2"/>
  <c r="B5912" i="2"/>
  <c r="B4187" i="2"/>
  <c r="B2140" i="2"/>
  <c r="B2742" i="2"/>
  <c r="B4734" i="2"/>
  <c r="B4043" i="2"/>
  <c r="B1249" i="2"/>
  <c r="B2266" i="2"/>
  <c r="B1152" i="2"/>
  <c r="B4084" i="2"/>
  <c r="B4844" i="2"/>
  <c r="B4857" i="2"/>
  <c r="B3339" i="2"/>
  <c r="B1465" i="2"/>
  <c r="B4958" i="2"/>
  <c r="B1433" i="2"/>
  <c r="B3855" i="2"/>
  <c r="B1363" i="2"/>
  <c r="B2117" i="2"/>
  <c r="B4603" i="2"/>
  <c r="B5061" i="2"/>
  <c r="B2971" i="2"/>
  <c r="B60" i="2"/>
  <c r="B4262" i="2"/>
  <c r="B4350" i="2"/>
  <c r="B4777" i="2"/>
  <c r="B713" i="2"/>
  <c r="B6003" i="2"/>
  <c r="B4980" i="2"/>
  <c r="B4036" i="2"/>
  <c r="B3975" i="2"/>
  <c r="B3936" i="2"/>
  <c r="B2268" i="2"/>
  <c r="B877" i="2"/>
  <c r="B2845" i="2"/>
  <c r="B2354" i="2"/>
  <c r="B4927" i="2"/>
  <c r="B4760" i="2"/>
  <c r="B2909" i="2"/>
  <c r="B4728" i="2"/>
  <c r="B4680" i="2"/>
  <c r="B1244" i="2"/>
  <c r="B5540" i="2"/>
  <c r="B2327" i="2"/>
  <c r="B5432" i="2"/>
  <c r="B3317" i="2"/>
  <c r="B4539" i="2"/>
  <c r="B5485" i="2"/>
  <c r="B739" i="2"/>
  <c r="B792" i="2"/>
  <c r="B1898" i="2"/>
  <c r="B2120" i="2"/>
  <c r="B5817" i="2"/>
  <c r="B5370" i="2"/>
  <c r="B765" i="2"/>
  <c r="B4261" i="2"/>
  <c r="B2928" i="2"/>
  <c r="B4349" i="2"/>
  <c r="B5778" i="2"/>
  <c r="B2815" i="2"/>
  <c r="B6000" i="2"/>
  <c r="B1143" i="2"/>
  <c r="B1033" i="2"/>
  <c r="B4143" i="2"/>
  <c r="B4983" i="2"/>
  <c r="B4636" i="2"/>
  <c r="B17" i="2"/>
  <c r="B425" i="2"/>
  <c r="B350" i="2"/>
  <c r="B307" i="2"/>
  <c r="B1859" i="2"/>
  <c r="B477" i="2"/>
  <c r="B5390" i="2"/>
  <c r="B3815" i="2"/>
  <c r="B4352" i="2"/>
  <c r="B1317" i="2"/>
  <c r="B5863" i="2"/>
  <c r="B3002" i="2"/>
  <c r="B4928" i="2"/>
  <c r="B5698" i="2"/>
  <c r="B2211" i="2"/>
  <c r="B5660" i="2"/>
  <c r="B5784" i="2"/>
  <c r="B984" i="2"/>
  <c r="B2036" i="2"/>
  <c r="B2217" i="2"/>
  <c r="B423" i="2"/>
  <c r="B5809" i="2"/>
  <c r="B2012" i="2"/>
  <c r="B5666" i="2"/>
  <c r="B1874" i="2"/>
  <c r="B2513" i="2"/>
  <c r="B5758" i="2"/>
  <c r="B5792" i="2"/>
  <c r="B5882" i="2"/>
  <c r="B5547" i="2"/>
  <c r="B2778" i="2"/>
  <c r="B3746" i="2"/>
  <c r="B2129" i="2"/>
  <c r="B5761" i="2"/>
  <c r="B5703" i="2"/>
  <c r="B2151" i="2"/>
  <c r="B4919" i="2"/>
  <c r="B5747" i="2"/>
  <c r="B2635" i="2"/>
  <c r="B3013" i="2"/>
  <c r="B3485" i="2"/>
  <c r="B2634" i="2"/>
  <c r="B5667" i="2"/>
  <c r="B393" i="2"/>
  <c r="B4602" i="2"/>
  <c r="B5750" i="2"/>
  <c r="B118" i="2"/>
  <c r="B2210" i="2"/>
  <c r="B5828" i="2"/>
  <c r="B5701" i="2"/>
  <c r="B5676" i="2"/>
  <c r="B3687" i="2"/>
  <c r="B496" i="2"/>
  <c r="B229" i="2"/>
  <c r="B5893" i="2"/>
  <c r="B5915" i="2"/>
  <c r="B1908" i="2"/>
  <c r="B3140" i="2"/>
  <c r="B2901" i="2"/>
  <c r="B2633" i="2"/>
  <c r="B2186" i="2"/>
  <c r="B2203" i="2"/>
  <c r="B5871" i="2"/>
  <c r="B5789" i="2"/>
  <c r="B5844" i="2"/>
  <c r="B4527" i="2"/>
  <c r="B5811" i="2"/>
  <c r="B5678" i="2"/>
  <c r="B5694" i="2"/>
  <c r="B5886" i="2"/>
  <c r="B1899" i="2"/>
  <c r="B5783" i="2"/>
  <c r="B1871" i="2"/>
  <c r="B2229" i="2"/>
  <c r="B2748" i="2"/>
  <c r="B3659" i="2"/>
  <c r="B115" i="2"/>
  <c r="B5671" i="2"/>
  <c r="B2959" i="2"/>
  <c r="B5813" i="2"/>
  <c r="B2398" i="2"/>
  <c r="B4610" i="2"/>
  <c r="B2452" i="2"/>
  <c r="B352" i="2"/>
  <c r="B5615" i="2"/>
  <c r="B5787" i="2"/>
  <c r="B4471" i="2"/>
  <c r="B2648" i="2"/>
  <c r="B5659" i="2"/>
  <c r="B4446" i="2"/>
  <c r="B4494" i="2"/>
  <c r="B5842" i="2"/>
  <c r="B3846" i="2"/>
  <c r="B5362" i="2"/>
  <c r="B5889" i="2"/>
  <c r="B394" i="2"/>
  <c r="B5725" i="2"/>
  <c r="B5721" i="2"/>
  <c r="B4987" i="2"/>
  <c r="B4098" i="2"/>
  <c r="B5690" i="2"/>
  <c r="B302" i="2"/>
  <c r="B290" i="2"/>
  <c r="B4474" i="2"/>
  <c r="B2348" i="2"/>
  <c r="B3363" i="2"/>
  <c r="B291" i="2"/>
  <c r="B5567" i="2"/>
  <c r="B2563" i="2"/>
  <c r="B3293" i="2"/>
  <c r="B3243" i="2"/>
  <c r="B2013" i="2"/>
  <c r="B41" i="2"/>
  <c r="B3379" i="2"/>
  <c r="B3827" i="2"/>
  <c r="B1656" i="2"/>
  <c r="B5345" i="2"/>
  <c r="B67" i="2"/>
  <c r="B1657" i="2"/>
  <c r="B4128" i="2"/>
  <c r="B562" i="2"/>
  <c r="B2930" i="2"/>
  <c r="B1538" i="2"/>
  <c r="B1153" i="2"/>
  <c r="B3130" i="2"/>
  <c r="B4127" i="2"/>
  <c r="B4201" i="2"/>
  <c r="B5464" i="2"/>
  <c r="B5481" i="2"/>
  <c r="B1572" i="2"/>
  <c r="B3603" i="2"/>
  <c r="B239" i="2"/>
  <c r="B3045" i="2"/>
  <c r="B1886" i="2"/>
  <c r="B3112" i="2"/>
  <c r="B1985" i="2"/>
  <c r="B1734" i="2"/>
  <c r="B4814" i="2"/>
  <c r="B925" i="2"/>
  <c r="B1415" i="2"/>
  <c r="B3272" i="2"/>
  <c r="B3286" i="2"/>
  <c r="B5487" i="2"/>
  <c r="B1419" i="2"/>
  <c r="B812" i="2"/>
  <c r="B5573" i="2"/>
  <c r="B1462" i="2"/>
  <c r="B311" i="2"/>
  <c r="B3463" i="2"/>
  <c r="B1761" i="2"/>
  <c r="B3115" i="2"/>
  <c r="B3606" i="2"/>
  <c r="B4148" i="2"/>
  <c r="B3218" i="2"/>
  <c r="B5984" i="2"/>
  <c r="B5609" i="2"/>
  <c r="B1537" i="2"/>
  <c r="B1827" i="2"/>
  <c r="B1824" i="2"/>
  <c r="B513" i="2"/>
  <c r="B5508" i="2"/>
  <c r="B1508" i="2"/>
  <c r="B5840" i="2"/>
  <c r="B4433" i="2"/>
  <c r="B3862" i="2"/>
  <c r="B429" i="2"/>
  <c r="B1353" i="2"/>
  <c r="B94" i="2"/>
  <c r="B1579" i="2"/>
  <c r="B2423" i="2"/>
  <c r="B872" i="2"/>
  <c r="B2919" i="2"/>
  <c r="B1825" i="2"/>
  <c r="B233" i="2"/>
  <c r="B3478" i="2"/>
  <c r="B4280" i="2"/>
  <c r="B1686" i="2"/>
  <c r="B2913" i="2"/>
  <c r="B3929" i="2"/>
  <c r="B758" i="2"/>
  <c r="B1380" i="2"/>
  <c r="B836" i="2"/>
  <c r="B4452" i="2"/>
  <c r="B2428" i="2"/>
  <c r="B1235" i="2"/>
  <c r="B5388" i="2"/>
  <c r="B1396" i="2"/>
  <c r="B3423" i="2"/>
  <c r="B3071" i="2"/>
  <c r="B521" i="2"/>
  <c r="B2200" i="2"/>
  <c r="B190" i="2"/>
  <c r="B1233" i="2"/>
  <c r="B755" i="2"/>
  <c r="B1788" i="2"/>
  <c r="B690" i="2"/>
  <c r="B5361" i="2"/>
  <c r="B907" i="2"/>
  <c r="B1251" i="2"/>
  <c r="B4678" i="2"/>
  <c r="B5400" i="2"/>
  <c r="B3994" i="2"/>
  <c r="B919" i="2"/>
  <c r="B570" i="2"/>
  <c r="B3654" i="2"/>
  <c r="B1801" i="2"/>
  <c r="B2926" i="2"/>
  <c r="B5050" i="2"/>
  <c r="B2170" i="2"/>
  <c r="B1830" i="2"/>
  <c r="B5771" i="2"/>
  <c r="B5740" i="2"/>
  <c r="B651" i="2"/>
  <c r="B2461" i="2"/>
  <c r="B904" i="2"/>
  <c r="B1751" i="2"/>
  <c r="B1965" i="2"/>
  <c r="B2803" i="2"/>
  <c r="B1682" i="2"/>
  <c r="B3015" i="2"/>
  <c r="B390" i="2"/>
  <c r="B659" i="2"/>
  <c r="B923" i="2"/>
  <c r="B3796" i="2"/>
  <c r="B1134" i="2"/>
  <c r="B4383" i="2"/>
  <c r="B783" i="2"/>
  <c r="B2259" i="2"/>
  <c r="B274" i="2"/>
  <c r="B3235" i="2"/>
  <c r="B371" i="2"/>
  <c r="B1664" i="2"/>
  <c r="B1715" i="2"/>
  <c r="B1071" i="2"/>
  <c r="B3709" i="2"/>
  <c r="B5056" i="2"/>
  <c r="B5735" i="2"/>
  <c r="B1271" i="2"/>
  <c r="B3602" i="2"/>
  <c r="B1255" i="2"/>
  <c r="B2747" i="2"/>
  <c r="B2314" i="2"/>
  <c r="B1086" i="2"/>
  <c r="B3444" i="2"/>
  <c r="B2014" i="2"/>
  <c r="B22" i="2"/>
  <c r="B92" i="2"/>
  <c r="B4142" i="2"/>
  <c r="B4297" i="2"/>
  <c r="B1671" i="2"/>
  <c r="B5199" i="2"/>
  <c r="B4302" i="2"/>
  <c r="B5646" i="2"/>
  <c r="B5316" i="2"/>
  <c r="B2133" i="2"/>
  <c r="B5184" i="2"/>
  <c r="B5153" i="2"/>
  <c r="B633" i="2"/>
  <c r="B2441" i="2"/>
  <c r="B1901" i="2"/>
  <c r="B5261" i="2"/>
  <c r="B1337" i="2"/>
  <c r="B4722" i="2"/>
  <c r="B4303" i="2"/>
  <c r="B5357" i="2"/>
  <c r="B3678" i="2"/>
  <c r="B2767" i="2"/>
  <c r="B3000" i="2"/>
  <c r="B3223" i="2"/>
  <c r="B1634" i="2"/>
  <c r="B1310" i="2"/>
  <c r="B5442" i="2"/>
  <c r="B1095" i="2"/>
  <c r="B1099" i="2"/>
  <c r="B5623" i="2"/>
  <c r="B1215" i="2"/>
  <c r="B1870" i="2"/>
  <c r="B5554" i="2"/>
  <c r="B747" i="2"/>
  <c r="B3908" i="2"/>
  <c r="B1728" i="2"/>
  <c r="B1676" i="2"/>
  <c r="B1625" i="2"/>
  <c r="B3720" i="2"/>
  <c r="B4740" i="2"/>
  <c r="B5590" i="2"/>
  <c r="B1543" i="2"/>
  <c r="B4933" i="2"/>
  <c r="B1121" i="2"/>
  <c r="B1106" i="2"/>
  <c r="B1848" i="2"/>
  <c r="B1461" i="2"/>
  <c r="B5233" i="2"/>
  <c r="B5768" i="2"/>
  <c r="B3719" i="2"/>
  <c r="B2730" i="2"/>
  <c r="B2088" i="2"/>
  <c r="B2102" i="2"/>
  <c r="B5594" i="2"/>
  <c r="B926" i="2"/>
  <c r="B3748" i="2"/>
  <c r="B2455" i="2"/>
  <c r="B2822" i="2"/>
  <c r="B2168" i="2"/>
  <c r="B4719" i="2"/>
  <c r="B3604" i="2"/>
  <c r="B3646" i="2"/>
  <c r="B5246" i="2"/>
  <c r="B3805" i="2"/>
  <c r="B1980" i="2"/>
  <c r="B5477" i="2"/>
  <c r="B4648" i="2"/>
  <c r="B1112" i="2"/>
  <c r="B5303" i="2"/>
  <c r="B5151" i="2"/>
  <c r="B5296" i="2"/>
  <c r="B3034" i="2"/>
  <c r="B3940" i="2"/>
  <c r="B1869" i="2"/>
  <c r="B3111" i="2"/>
  <c r="B5150" i="2"/>
  <c r="B2439" i="2"/>
  <c r="B4531" i="2"/>
  <c r="B3560" i="2"/>
  <c r="B5268" i="2"/>
  <c r="B5251" i="2"/>
  <c r="B4396" i="2"/>
  <c r="B5131" i="2"/>
  <c r="B5495" i="2"/>
  <c r="B4206" i="2"/>
  <c r="B5155" i="2"/>
  <c r="B972" i="2"/>
  <c r="B5282" i="2"/>
  <c r="B4721" i="2"/>
  <c r="B4515" i="2"/>
  <c r="B4071" i="2"/>
  <c r="B4652" i="2"/>
  <c r="B5963" i="2"/>
  <c r="B3775" i="2"/>
  <c r="B2290" i="2"/>
  <c r="B3405" i="2"/>
  <c r="B2381" i="2"/>
  <c r="B5281" i="2"/>
  <c r="B5304" i="2"/>
  <c r="B5954" i="2"/>
  <c r="B5152" i="2"/>
  <c r="B3814" i="2"/>
  <c r="B1445" i="2"/>
  <c r="B3767" i="2"/>
  <c r="B3210" i="2"/>
  <c r="B5530" i="2"/>
  <c r="B5451" i="2"/>
  <c r="B5147" i="2"/>
  <c r="B3123" i="2"/>
  <c r="B3050" i="2"/>
  <c r="B3469" i="2"/>
  <c r="B5586" i="2"/>
  <c r="B5444" i="2"/>
  <c r="B2333" i="2"/>
  <c r="B5652" i="2"/>
  <c r="B1952" i="2"/>
  <c r="B2732" i="2"/>
  <c r="B3178" i="2"/>
  <c r="B3275" i="2"/>
  <c r="B1280" i="2"/>
  <c r="B2527" i="2"/>
  <c r="B5576" i="2"/>
  <c r="B1995" i="2"/>
  <c r="B2528" i="2"/>
  <c r="B5435" i="2"/>
  <c r="B1602" i="2"/>
  <c r="B2422" i="2"/>
  <c r="B3269" i="2"/>
  <c r="B3384" i="2"/>
  <c r="B5426" i="2"/>
  <c r="B5570" i="2"/>
  <c r="B3237" i="2"/>
  <c r="B2366" i="2"/>
  <c r="B1833" i="2"/>
  <c r="B2801" i="2"/>
  <c r="B1488" i="2"/>
  <c r="B1286" i="2"/>
  <c r="B112" i="2"/>
  <c r="B2482" i="2"/>
  <c r="B5266" i="2"/>
  <c r="B5424" i="2"/>
  <c r="B380" i="2"/>
  <c r="B5290" i="2"/>
  <c r="B3605" i="2"/>
  <c r="B867" i="2"/>
  <c r="B1414" i="2"/>
  <c r="B3361" i="2"/>
  <c r="B5333" i="2"/>
  <c r="B5181" i="2"/>
  <c r="B3917" i="2"/>
  <c r="B3428" i="2"/>
  <c r="B3392" i="2"/>
  <c r="B438" i="2"/>
  <c r="B2808" i="2"/>
  <c r="B4405" i="2"/>
  <c r="B2876" i="2"/>
  <c r="B2062" i="2"/>
  <c r="B1791" i="2"/>
  <c r="B1896" i="2"/>
  <c r="B1232" i="2"/>
  <c r="B5555" i="2"/>
  <c r="B2469" i="2"/>
  <c r="B2474" i="2"/>
  <c r="B5641" i="2"/>
  <c r="B2739" i="2"/>
  <c r="B1132" i="2"/>
  <c r="B859" i="2"/>
  <c r="B5536" i="2"/>
  <c r="B3128" i="2"/>
  <c r="B3325" i="2"/>
  <c r="B3623" i="2"/>
  <c r="B3594" i="2"/>
  <c r="B3592" i="2"/>
  <c r="B5578" i="2"/>
  <c r="B3523" i="2"/>
  <c r="B1166" i="2"/>
  <c r="B2755" i="2"/>
  <c r="B4907" i="2"/>
  <c r="B3753" i="2"/>
  <c r="B3756" i="2"/>
  <c r="B4020" i="2"/>
  <c r="B5997" i="2"/>
  <c r="B3692" i="2"/>
  <c r="B3520" i="2"/>
  <c r="B3932" i="2"/>
  <c r="B5120" i="2"/>
  <c r="B2292" i="2"/>
  <c r="B3558" i="2"/>
  <c r="B2824" i="2"/>
  <c r="B2753" i="2"/>
  <c r="B2325" i="2"/>
  <c r="B5583" i="2"/>
  <c r="B2791" i="2"/>
  <c r="B97" i="2"/>
  <c r="B4241" i="2"/>
  <c r="B1028" i="2"/>
  <c r="B2230" i="2"/>
  <c r="B2954" i="2"/>
  <c r="B4333" i="2"/>
  <c r="B5549" i="2"/>
  <c r="B1836" i="2"/>
  <c r="B5566" i="2"/>
  <c r="B1453" i="2"/>
  <c r="B123" i="2"/>
  <c r="B3739" i="2"/>
  <c r="B936" i="2"/>
  <c r="B2264" i="2"/>
  <c r="B5459" i="2"/>
  <c r="B1555" i="2"/>
  <c r="B5577" i="2"/>
  <c r="B1413" i="2"/>
  <c r="B1795" i="2"/>
  <c r="B955" i="2"/>
  <c r="B5221" i="2"/>
  <c r="B974" i="2"/>
  <c r="B4508" i="2"/>
  <c r="B4873" i="2"/>
  <c r="B1510" i="2"/>
  <c r="B4268" i="2"/>
  <c r="B2172" i="2"/>
  <c r="B5402" i="2"/>
  <c r="B948" i="2"/>
  <c r="B3637" i="2"/>
  <c r="B740" i="2"/>
  <c r="B1690" i="2"/>
  <c r="B3500" i="2"/>
  <c r="B4410" i="2"/>
  <c r="B947" i="2"/>
  <c r="B5429" i="2"/>
  <c r="B1418" i="2"/>
  <c r="B5865" i="2"/>
  <c r="B5463" i="2"/>
  <c r="B677" i="2"/>
  <c r="B1101" i="2"/>
  <c r="B1492" i="2"/>
  <c r="B4916" i="2"/>
  <c r="B657" i="2"/>
  <c r="B5553" i="2"/>
  <c r="B3018" i="2"/>
  <c r="B4616" i="2"/>
  <c r="B4578" i="2"/>
  <c r="B5352" i="2"/>
  <c r="B3429" i="2"/>
  <c r="B114" i="2"/>
  <c r="B4685" i="2"/>
  <c r="B5240" i="2"/>
  <c r="B3442" i="2"/>
  <c r="B5154" i="2"/>
  <c r="B4480" i="2"/>
  <c r="B3126" i="2"/>
  <c r="B3062" i="2"/>
  <c r="B5445" i="2"/>
  <c r="B943" i="2"/>
  <c r="B3358" i="2"/>
  <c r="B3948" i="2"/>
  <c r="B5364" i="2"/>
  <c r="B5439" i="2"/>
  <c r="B1969" i="2"/>
  <c r="B2849" i="2"/>
  <c r="B773" i="2"/>
  <c r="B2552" i="2"/>
  <c r="B3443" i="2"/>
  <c r="B3515" i="2"/>
  <c r="B5574" i="2"/>
  <c r="B2775" i="2"/>
  <c r="B5182" i="2"/>
  <c r="B1365" i="2"/>
  <c r="B3473" i="2"/>
  <c r="B5760" i="2"/>
  <c r="B2092" i="2"/>
  <c r="B469" i="2"/>
  <c r="B4012" i="2"/>
  <c r="B1421" i="2"/>
  <c r="B3550" i="2"/>
  <c r="B3166" i="2"/>
  <c r="B2491" i="2"/>
  <c r="B1398" i="2"/>
  <c r="B3403" i="2"/>
  <c r="B3402" i="2"/>
  <c r="B4141" i="2"/>
  <c r="B66" i="2"/>
  <c r="B2899" i="2"/>
  <c r="B4521" i="2"/>
  <c r="B5189" i="2"/>
  <c r="B2761" i="2"/>
  <c r="B4025" i="2"/>
  <c r="B4245" i="2"/>
  <c r="B73" i="2"/>
  <c r="B3069" i="2"/>
  <c r="B3135" i="2"/>
  <c r="B5628" i="2"/>
  <c r="B80" i="2"/>
  <c r="B109" i="2"/>
  <c r="B4631" i="2"/>
  <c r="B4151" i="2"/>
  <c r="B2947" i="2"/>
  <c r="B4126" i="2"/>
  <c r="B91" i="2"/>
  <c r="B5711" i="2"/>
  <c r="B930" i="2"/>
  <c r="B5103" i="2"/>
  <c r="B813" i="2"/>
  <c r="B2389" i="2"/>
  <c r="B2780" i="2"/>
  <c r="B1789" i="2"/>
  <c r="B2522" i="2"/>
  <c r="B3837" i="2"/>
  <c r="B2256" i="2"/>
  <c r="B5798" i="2"/>
  <c r="B4325" i="2"/>
  <c r="B2225" i="2"/>
  <c r="B3731" i="2"/>
  <c r="B3187" i="2"/>
  <c r="B3735" i="2"/>
  <c r="B839" i="2"/>
  <c r="B3411" i="2"/>
  <c r="B3222" i="2"/>
  <c r="B3313" i="2"/>
  <c r="B5509" i="2"/>
  <c r="B2307" i="2"/>
  <c r="B5484" i="2"/>
  <c r="B4156" i="2"/>
  <c r="B1603" i="2"/>
  <c r="B1694" i="2"/>
  <c r="B5472" i="2"/>
  <c r="B5119" i="2"/>
  <c r="B655" i="2"/>
  <c r="B2479" i="2"/>
  <c r="B1228" i="2"/>
  <c r="B3108" i="2"/>
  <c r="B5648" i="2"/>
  <c r="B4074" i="2"/>
  <c r="B4319" i="2"/>
  <c r="B3591" i="2"/>
  <c r="B4709" i="2"/>
  <c r="B5188" i="2"/>
  <c r="B5564" i="2"/>
  <c r="B100" i="2"/>
  <c r="B5319" i="2"/>
  <c r="B1806" i="2"/>
  <c r="B5427" i="2"/>
  <c r="B2774" i="2"/>
  <c r="B2197" i="2"/>
  <c r="B4018" i="2"/>
  <c r="B95" i="2"/>
  <c r="B5386" i="2"/>
  <c r="B4743" i="2"/>
  <c r="B1600" i="2"/>
  <c r="B5286" i="2"/>
  <c r="B5558" i="2"/>
  <c r="B424" i="2"/>
  <c r="B5565" i="2"/>
  <c r="B3260" i="2"/>
  <c r="B1335" i="2"/>
  <c r="B1562" i="2"/>
  <c r="B490" i="2"/>
  <c r="B5647" i="2"/>
  <c r="B1986" i="2"/>
  <c r="B4244" i="2"/>
  <c r="B5621" i="2"/>
  <c r="B4184" i="2"/>
  <c r="B1892" i="2"/>
  <c r="B5588" i="2"/>
  <c r="B2163" i="2"/>
  <c r="B5948" i="2"/>
  <c r="B3066" i="2"/>
  <c r="B3867" i="2"/>
  <c r="B2652" i="2"/>
  <c r="B5805" i="2"/>
  <c r="B5568" i="2"/>
  <c r="B45" i="2"/>
  <c r="B3352" i="2"/>
  <c r="B5521" i="2"/>
  <c r="B1561" i="2"/>
  <c r="B843" i="2"/>
  <c r="B2581" i="2"/>
  <c r="B5518" i="2"/>
  <c r="B716" i="2"/>
  <c r="B3162" i="2"/>
  <c r="B3913" i="2"/>
  <c r="B4748" i="2"/>
  <c r="B83" i="2"/>
  <c r="B4327" i="2"/>
  <c r="B4032" i="2"/>
  <c r="B168" i="2"/>
  <c r="B2419" i="2"/>
  <c r="B2744" i="2"/>
  <c r="B5774" i="2"/>
  <c r="B2267" i="2"/>
  <c r="B1649" i="2"/>
  <c r="B5217" i="2"/>
  <c r="B2274" i="2"/>
  <c r="B3581" i="2"/>
  <c r="B1497" i="2"/>
  <c r="B3741" i="2"/>
  <c r="B638" i="2"/>
  <c r="B1621" i="2"/>
  <c r="B5171" i="2"/>
  <c r="B5501" i="2"/>
  <c r="B2889" i="2"/>
  <c r="B2417" i="2"/>
  <c r="B3079" i="2"/>
  <c r="B5981" i="2"/>
  <c r="B5584" i="2"/>
  <c r="B1441" i="2"/>
  <c r="B3957" i="2"/>
  <c r="B5256" i="2"/>
  <c r="B929" i="2"/>
  <c r="B2072" i="2"/>
  <c r="B2543" i="2"/>
  <c r="B3986" i="2"/>
  <c r="B2585" i="2"/>
  <c r="B6008" i="2"/>
  <c r="B1375" i="2"/>
  <c r="B5986" i="2"/>
  <c r="B3588" i="2"/>
  <c r="B2275" i="2"/>
  <c r="B1567" i="2"/>
  <c r="B2941" i="2"/>
  <c r="B962" i="2"/>
  <c r="B3064" i="2"/>
  <c r="B3639" i="2"/>
  <c r="B2450" i="2"/>
  <c r="B3585" i="2"/>
  <c r="B3167" i="2"/>
  <c r="B3144" i="2"/>
  <c r="B5204" i="2"/>
  <c r="B5645" i="2"/>
  <c r="B2835" i="2"/>
  <c r="B2240" i="2"/>
  <c r="B5156" i="2"/>
  <c r="B3468" i="2"/>
  <c r="B2360" i="2"/>
  <c r="B3950" i="2"/>
  <c r="B5606" i="2"/>
  <c r="B3919" i="2"/>
  <c r="B185" i="2"/>
  <c r="B1258" i="2"/>
  <c r="B2950" i="2"/>
  <c r="B3896" i="2"/>
  <c r="B4027" i="2"/>
  <c r="B3322" i="2"/>
  <c r="B1454" i="2"/>
  <c r="B3642" i="2"/>
  <c r="B3205" i="2"/>
  <c r="B3288" i="2"/>
  <c r="B3261" i="2"/>
  <c r="B1944" i="2"/>
  <c r="B3343" i="2"/>
  <c r="B3389" i="2"/>
  <c r="B4170" i="2"/>
  <c r="B3417" i="2"/>
  <c r="B2784" i="2"/>
  <c r="B5864" i="2"/>
  <c r="B4391" i="2"/>
  <c r="B5076" i="2"/>
  <c r="B1466" i="2"/>
  <c r="B1073" i="2"/>
  <c r="B1289" i="2"/>
  <c r="B1309" i="2"/>
  <c r="B5636" i="2"/>
  <c r="B5355" i="2"/>
  <c r="B2437" i="2"/>
  <c r="B939" i="2"/>
  <c r="B5404" i="2"/>
  <c r="B1829" i="2"/>
  <c r="B5545" i="2"/>
  <c r="B52" i="2"/>
  <c r="B4375" i="2"/>
  <c r="B3833" i="2"/>
  <c r="B682" i="2"/>
  <c r="B5144" i="2"/>
  <c r="B944" i="2"/>
  <c r="B5514" i="2"/>
  <c r="B3531" i="2"/>
  <c r="B674" i="2"/>
  <c r="B5557" i="2"/>
  <c r="B3630" i="2"/>
  <c r="B5407" i="2"/>
  <c r="B4370" i="2"/>
  <c r="B2776" i="2"/>
  <c r="B909" i="2"/>
  <c r="B3302" i="2"/>
  <c r="B5581" i="2"/>
  <c r="B3745" i="2"/>
  <c r="B5179" i="2"/>
  <c r="B625" i="2"/>
  <c r="B5140" i="2"/>
  <c r="B3268" i="2"/>
  <c r="B5467" i="2"/>
  <c r="B3440" i="2"/>
  <c r="B5634" i="2"/>
  <c r="B3569" i="2"/>
  <c r="B2870" i="2"/>
  <c r="B4883" i="2"/>
  <c r="B1946" i="2"/>
  <c r="B3812" i="2"/>
  <c r="B2957" i="2"/>
  <c r="B5644" i="2"/>
  <c r="B5417" i="2"/>
  <c r="B1087" i="2"/>
  <c r="B1637" i="2"/>
  <c r="B5494" i="2"/>
  <c r="B5197" i="2"/>
  <c r="B1945" i="2"/>
  <c r="B4063" i="2"/>
  <c r="B3797" i="2"/>
  <c r="B5091" i="2"/>
  <c r="B5419" i="2"/>
  <c r="B1542" i="2"/>
  <c r="B5420" i="2"/>
  <c r="B3695" i="2"/>
  <c r="B1852" i="2"/>
  <c r="B3362" i="2"/>
  <c r="B4879" i="2"/>
  <c r="B5552" i="2"/>
  <c r="B1334" i="2"/>
  <c r="B3937" i="2"/>
  <c r="B1550" i="2"/>
  <c r="B3840" i="2"/>
  <c r="B445" i="2"/>
  <c r="B2888" i="2"/>
  <c r="B5195" i="2"/>
  <c r="B4246" i="2"/>
  <c r="B933" i="2"/>
  <c r="B3802" i="2"/>
  <c r="B1053" i="2"/>
  <c r="B5918" i="2"/>
  <c r="B4475" i="2"/>
  <c r="B3504" i="2"/>
  <c r="B4175" i="2"/>
  <c r="B3958" i="2"/>
  <c r="B666" i="2"/>
  <c r="B2182" i="2"/>
  <c r="B1615" i="2"/>
  <c r="B428" i="2"/>
  <c r="B2895" i="2"/>
  <c r="B2322" i="2"/>
  <c r="B3290" i="2"/>
  <c r="B860" i="2"/>
  <c r="B2481" i="2"/>
  <c r="B3251" i="2"/>
  <c r="B4996" i="2"/>
  <c r="B5412" i="2"/>
  <c r="B1002" i="2"/>
  <c r="B3690" i="2"/>
  <c r="B2418" i="2"/>
  <c r="B1278" i="2"/>
  <c r="B1356" i="2"/>
  <c r="B922" i="2"/>
  <c r="B5391" i="2"/>
  <c r="B5691" i="2"/>
  <c r="B5491" i="2"/>
  <c r="B1026" i="2"/>
  <c r="B4840" i="2"/>
  <c r="B4466" i="2"/>
  <c r="B2949" i="2"/>
  <c r="B2026" i="2"/>
  <c r="B119" i="2"/>
  <c r="B1189" i="2"/>
  <c r="B3176" i="2"/>
  <c r="B2279" i="2"/>
  <c r="B5279" i="2"/>
  <c r="B2893" i="2"/>
  <c r="B1822" i="2"/>
  <c r="B3566" i="2"/>
  <c r="B5551" i="2"/>
  <c r="B5597" i="2"/>
  <c r="B876" i="2"/>
  <c r="B4088" i="2"/>
  <c r="B1808" i="2"/>
  <c r="B4181" i="2"/>
  <c r="B831" i="2"/>
  <c r="B1638" i="2"/>
  <c r="B3910" i="2"/>
  <c r="B5572" i="2"/>
  <c r="B3395" i="2"/>
  <c r="B2666" i="2"/>
  <c r="B3514" i="2"/>
  <c r="B3773" i="2"/>
  <c r="B3446" i="2"/>
  <c r="B3347" i="2"/>
  <c r="B3278" i="2"/>
  <c r="B2489" i="2"/>
  <c r="B2529" i="2"/>
  <c r="B3341" i="2"/>
  <c r="B2886" i="2"/>
  <c r="B2442" i="2"/>
  <c r="B2015" i="2"/>
  <c r="B1417" i="2"/>
  <c r="B4055" i="2"/>
  <c r="B4167" i="2"/>
  <c r="B656" i="2"/>
  <c r="B2480" i="2"/>
  <c r="B789" i="2"/>
  <c r="B1490" i="2"/>
  <c r="B1084" i="2"/>
  <c r="B3373" i="2"/>
  <c r="B4034" i="2"/>
  <c r="B671" i="2"/>
  <c r="B5084" i="2"/>
  <c r="B1275" i="2"/>
  <c r="B2226" i="2"/>
  <c r="B5598" i="2"/>
  <c r="B3139" i="2"/>
  <c r="B467" i="2"/>
  <c r="B2426" i="2"/>
  <c r="B4044" i="2"/>
  <c r="B1273" i="2"/>
  <c r="B1738" i="2"/>
  <c r="B5227" i="2"/>
  <c r="B1395" i="2"/>
  <c r="B4523" i="2"/>
  <c r="B2424" i="2"/>
  <c r="B3743" i="2"/>
  <c r="B5479" i="2"/>
  <c r="B1700" i="2"/>
  <c r="B3400" i="2"/>
  <c r="B2813" i="2"/>
  <c r="B1585" i="2"/>
  <c r="B3680" i="2"/>
  <c r="B2512" i="2"/>
  <c r="B3655" i="2"/>
  <c r="B1777" i="2"/>
  <c r="B3577" i="2"/>
  <c r="B3599" i="2"/>
  <c r="B3383" i="2"/>
  <c r="B4658" i="2"/>
  <c r="B4885" i="2"/>
  <c r="B715" i="2"/>
  <c r="B3496" i="2"/>
  <c r="B227" i="2"/>
  <c r="B3899" i="2"/>
  <c r="B3356" i="2"/>
  <c r="B276" i="2"/>
  <c r="B1027" i="2"/>
  <c r="B1564" i="2"/>
  <c r="B779" i="2"/>
  <c r="B2969" i="2"/>
  <c r="B1858" i="2"/>
  <c r="B2993" i="2"/>
  <c r="B2989" i="2"/>
  <c r="B5957" i="2"/>
  <c r="B1989" i="2"/>
  <c r="B1906" i="2"/>
  <c r="B1300" i="2"/>
  <c r="B4404" i="2"/>
  <c r="B689" i="2"/>
  <c r="B2099" i="2"/>
  <c r="B2905" i="2"/>
  <c r="B1098" i="2"/>
  <c r="B198" i="2"/>
  <c r="B3760" i="2"/>
  <c r="B1377" i="2"/>
  <c r="B3489" i="2"/>
  <c r="B1917" i="2"/>
  <c r="B3488" i="2"/>
  <c r="B3150" i="2"/>
  <c r="B862" i="2"/>
  <c r="B1633" i="2"/>
  <c r="B4060" i="2"/>
  <c r="B2802" i="2"/>
  <c r="B4323" i="2"/>
  <c r="B1661" i="2"/>
  <c r="B199" i="2"/>
  <c r="B3063" i="2"/>
  <c r="B2058" i="2"/>
  <c r="B1114" i="2"/>
  <c r="B1257" i="2"/>
  <c r="B1596" i="2"/>
  <c r="B2187" i="2"/>
  <c r="B552" i="2"/>
  <c r="B1489" i="2"/>
  <c r="B3264" i="2"/>
  <c r="B3296" i="2"/>
  <c r="B234" i="2"/>
  <c r="B2872" i="2"/>
  <c r="B3394" i="2"/>
  <c r="B3774" i="2"/>
  <c r="B5841" i="2"/>
  <c r="B3740" i="2"/>
  <c r="B5003" i="2"/>
  <c r="B3979" i="2"/>
  <c r="B5673" i="2"/>
  <c r="B4248" i="2"/>
  <c r="B3535" i="2"/>
  <c r="B1254" i="2"/>
  <c r="B217" i="2"/>
  <c r="B319" i="2"/>
  <c r="B4415" i="2"/>
  <c r="B266" i="2"/>
  <c r="B181" i="2"/>
  <c r="B2946" i="2"/>
  <c r="B1599" i="2"/>
  <c r="B110" i="2"/>
  <c r="B3487" i="2"/>
  <c r="B193" i="2"/>
  <c r="B832" i="2"/>
  <c r="B1311" i="2"/>
  <c r="B1371" i="2"/>
  <c r="B3404" i="2"/>
  <c r="B1993" i="2"/>
  <c r="B5341" i="2"/>
  <c r="B1150" i="2"/>
  <c r="B1123" i="2"/>
  <c r="B809" i="2"/>
  <c r="B2777" i="2"/>
  <c r="B34" i="2"/>
  <c r="B298" i="2"/>
  <c r="B6005" i="2"/>
  <c r="B2517" i="2"/>
  <c r="B1236" i="2"/>
  <c r="B268" i="2"/>
  <c r="B3890" i="2"/>
  <c r="B3471" i="2"/>
  <c r="B3694" i="2"/>
  <c r="B5960" i="2"/>
  <c r="B2476" i="2"/>
  <c r="B4285" i="2"/>
  <c r="B3192" i="2"/>
  <c r="B3635" i="2"/>
  <c r="B4069" i="2"/>
  <c r="B128" i="2"/>
  <c r="B2938" i="2"/>
  <c r="B1495" i="2"/>
  <c r="B3871" i="2"/>
  <c r="B498" i="2"/>
  <c r="B1983" i="2"/>
  <c r="B4465" i="2"/>
  <c r="B1284" i="2"/>
  <c r="B3553" i="2"/>
  <c r="B5630" i="2"/>
  <c r="B1745" i="2"/>
  <c r="B2023" i="2"/>
  <c r="B3011" i="2"/>
  <c r="B1529" i="2"/>
  <c r="B3568" i="2"/>
  <c r="B3661" i="2"/>
  <c r="B2409" i="2"/>
  <c r="B1558" i="2"/>
  <c r="B4116" i="2"/>
  <c r="B3006" i="2"/>
  <c r="B2520" i="2"/>
  <c r="B1526" i="2"/>
  <c r="B4242" i="2"/>
  <c r="B793" i="2"/>
  <c r="B5696" i="2"/>
  <c r="B3613" i="2"/>
  <c r="B4852" i="2"/>
  <c r="B3378" i="2"/>
  <c r="B4427" i="2"/>
  <c r="B1766" i="2"/>
  <c r="B4472" i="2"/>
  <c r="B1674" i="2"/>
  <c r="B4591" i="2"/>
  <c r="B1313" i="2"/>
  <c r="B3049" i="2"/>
  <c r="B4990" i="2"/>
  <c r="B1522" i="2"/>
  <c r="B3614" i="2"/>
  <c r="B176" i="2"/>
  <c r="B3266" i="2"/>
  <c r="B49" i="2"/>
  <c r="B1547" i="2"/>
  <c r="B5414" i="2"/>
  <c r="B1706" i="2"/>
  <c r="B200" i="2"/>
  <c r="B2293" i="2"/>
  <c r="B2438" i="2"/>
  <c r="B284" i="2"/>
  <c r="B263" i="2"/>
  <c r="B676" i="2"/>
  <c r="B3053" i="2"/>
  <c r="B3631" i="2"/>
  <c r="B4332" i="2"/>
  <c r="B4271" i="2"/>
  <c r="B3798" i="2"/>
  <c r="B1373" i="2"/>
  <c r="B4259" i="2"/>
  <c r="B1348" i="2"/>
  <c r="B3020" i="2"/>
  <c r="B267" i="2"/>
  <c r="B1432" i="2"/>
  <c r="B90" i="2"/>
  <c r="B3674" i="2"/>
  <c r="B5612" i="2"/>
  <c r="B653" i="2"/>
  <c r="B3759" i="2"/>
  <c r="B3283" i="2"/>
  <c r="B2916" i="2"/>
  <c r="B3897" i="2"/>
  <c r="B98" i="2"/>
  <c r="B5005" i="2"/>
  <c r="B3864" i="2"/>
  <c r="B1479" i="2"/>
  <c r="B2577" i="2"/>
  <c r="B3933" i="2"/>
  <c r="B5543" i="2"/>
  <c r="B4481" i="2"/>
  <c r="B3920" i="2"/>
  <c r="B2369" i="2"/>
  <c r="B1932" i="2"/>
  <c r="B1785" i="2"/>
  <c r="B5930" i="2"/>
  <c r="B1142" i="2"/>
  <c r="B1835" i="2"/>
  <c r="B2504" i="2"/>
  <c r="B2991" i="2"/>
  <c r="B2315" i="2"/>
  <c r="B2025" i="2"/>
  <c r="B3587" i="2"/>
  <c r="B1078" i="2"/>
  <c r="B3503" i="2"/>
  <c r="B3813" i="2"/>
  <c r="B4913" i="2"/>
  <c r="B3874" i="2"/>
  <c r="B821" i="2"/>
  <c r="B2665" i="2"/>
  <c r="B316" i="2"/>
  <c r="B3911" i="2"/>
  <c r="B1970" i="2"/>
  <c r="B1346" i="2"/>
  <c r="B1118" i="2"/>
  <c r="B4334" i="2"/>
  <c r="B1760" i="2"/>
  <c r="B763" i="2"/>
  <c r="B1800" i="2"/>
  <c r="B1355" i="2"/>
  <c r="B2792" i="2"/>
  <c r="B3629" i="2"/>
  <c r="B3183" i="2"/>
  <c r="B2762" i="2"/>
  <c r="B125" i="2"/>
  <c r="B684" i="2"/>
  <c r="B5372" i="2"/>
  <c r="B4258" i="2"/>
  <c r="B1438" i="2"/>
  <c r="B4702" i="2"/>
  <c r="B1659" i="2"/>
  <c r="B2914" i="2"/>
  <c r="B3353" i="2"/>
  <c r="B42" i="2"/>
  <c r="B1088" i="2"/>
  <c r="B2451" i="2"/>
  <c r="B1997" i="2"/>
  <c r="B5430" i="2"/>
  <c r="B1771" i="2"/>
  <c r="B1188" i="2"/>
  <c r="B2425" i="2"/>
  <c r="B2966" i="2"/>
  <c r="B5587" i="2"/>
  <c r="B3582" i="2"/>
  <c r="B1581" i="2"/>
  <c r="B3434" i="2"/>
  <c r="B2825" i="2"/>
  <c r="B4940" i="2"/>
  <c r="B1862" i="2"/>
  <c r="B5446" i="2"/>
  <c r="B2807" i="2"/>
  <c r="B2573" i="2"/>
  <c r="B1408" i="2"/>
  <c r="B201" i="2"/>
  <c r="B5534" i="2"/>
  <c r="B4615" i="2"/>
  <c r="B1704" i="2"/>
  <c r="B3752" i="2"/>
  <c r="B3240" i="2"/>
  <c r="B173" i="2"/>
  <c r="B3214" i="2"/>
  <c r="B2556" i="2"/>
  <c r="B1352" i="2"/>
  <c r="B3843" i="2"/>
  <c r="B2830" i="2"/>
  <c r="B3052" i="2"/>
  <c r="B1265" i="2"/>
  <c r="B1342" i="2"/>
  <c r="B5916" i="2"/>
  <c r="B888" i="2"/>
  <c r="B2976" i="2"/>
  <c r="B3292" i="2"/>
  <c r="B1516" i="2"/>
  <c r="B2964" i="2"/>
  <c r="B5375" i="2"/>
  <c r="B5527" i="2"/>
  <c r="B1315" i="2"/>
  <c r="B1364" i="2"/>
  <c r="B2231" i="2"/>
  <c r="B5149" i="2"/>
  <c r="B300" i="2"/>
  <c r="B3188" i="2"/>
  <c r="B1717" i="2"/>
  <c r="B1669" i="2"/>
  <c r="B4395" i="2"/>
  <c r="B5384" i="2"/>
  <c r="B2414" i="2"/>
  <c r="B1464" i="2"/>
  <c r="B2589" i="2"/>
  <c r="B5033" i="2"/>
  <c r="B3145" i="2"/>
  <c r="B3149" i="2"/>
  <c r="B1635" i="2"/>
  <c r="B5351" i="2"/>
  <c r="B1403" i="2"/>
  <c r="B3281" i="2"/>
  <c r="B3509" i="2"/>
  <c r="B2549" i="2"/>
  <c r="B896" i="2"/>
  <c r="B1283" i="2"/>
  <c r="B56" i="2"/>
  <c r="B1259" i="2"/>
  <c r="B5728" i="2"/>
  <c r="B4222" i="2"/>
  <c r="B247" i="2"/>
  <c r="B1293" i="2"/>
  <c r="B206" i="2"/>
  <c r="B4234" i="2"/>
  <c r="B1129" i="2"/>
  <c r="B5548" i="2"/>
  <c r="B820" i="2"/>
  <c r="B1687" i="2"/>
  <c r="B3898" i="2"/>
  <c r="B629" i="2"/>
  <c r="B3742" i="2"/>
  <c r="B1720" i="2"/>
  <c r="B3648" i="2"/>
  <c r="B84" i="2"/>
  <c r="B2249" i="2"/>
  <c r="B4232" i="2"/>
  <c r="B4561" i="2"/>
  <c r="B1009" i="2"/>
  <c r="B554" i="2"/>
  <c r="B1230" i="2"/>
  <c r="B551" i="2"/>
  <c r="B4139" i="2"/>
  <c r="B2526" i="2"/>
  <c r="B1422" i="2"/>
  <c r="B672" i="2"/>
  <c r="B3482" i="2"/>
  <c r="B2987" i="2"/>
  <c r="B1735" i="2"/>
  <c r="B3567" i="2"/>
  <c r="B1937" i="2"/>
  <c r="B4194" i="2"/>
  <c r="B1959" i="2"/>
  <c r="B2540" i="2"/>
  <c r="B5755" i="2"/>
  <c r="B2141" i="2"/>
  <c r="B5410" i="2"/>
  <c r="B1594" i="2"/>
  <c r="B1442" i="2"/>
  <c r="B432" i="2"/>
  <c r="B283" i="2"/>
  <c r="B1765" i="2"/>
  <c r="B3922" i="2"/>
  <c r="B5082" i="2"/>
  <c r="B341" i="2"/>
  <c r="B3104" i="2"/>
  <c r="B1246" i="2"/>
  <c r="B280" i="2"/>
  <c r="B1160" i="2"/>
  <c r="B1107" i="2"/>
  <c r="B4774" i="2"/>
  <c r="B506" i="2"/>
  <c r="B5431" i="2"/>
  <c r="B5469" i="2"/>
  <c r="B4861" i="2"/>
  <c r="B1726" i="2"/>
  <c r="B1578" i="2"/>
  <c r="B1354" i="2"/>
  <c r="B1786" i="2"/>
  <c r="B1276" i="2"/>
  <c r="B4729" i="2"/>
  <c r="B5544" i="2"/>
  <c r="B1588" i="2"/>
  <c r="B4002" i="2"/>
  <c r="B3142" i="2"/>
  <c r="B587" i="2"/>
  <c r="B3420" i="2"/>
  <c r="B1485" i="2"/>
  <c r="B1739" i="2"/>
  <c r="B64" i="2"/>
  <c r="B1781" i="2"/>
  <c r="B4283" i="2"/>
  <c r="B3308" i="2"/>
  <c r="B1629" i="2"/>
  <c r="B1340" i="2"/>
  <c r="B1737" i="2"/>
  <c r="B2951" i="2"/>
  <c r="B4504" i="2"/>
  <c r="B2465" i="2"/>
  <c r="B5657" i="2"/>
  <c r="B2108" i="2"/>
  <c r="B3596" i="2"/>
  <c r="B407" i="2"/>
  <c r="B694" i="2"/>
  <c r="B2454" i="2"/>
  <c r="B4288" i="2"/>
  <c r="B1476" i="2"/>
  <c r="B1507" i="2"/>
  <c r="B76" i="2"/>
  <c r="B2335" i="2"/>
  <c r="B3883" i="2"/>
  <c r="B2233" i="2"/>
  <c r="B2395" i="2"/>
  <c r="B895" i="2"/>
  <c r="B5010" i="2"/>
  <c r="B3001" i="2"/>
  <c r="B1963" i="2"/>
  <c r="B3762" i="2"/>
  <c r="B96" i="2"/>
  <c r="B1570" i="2"/>
  <c r="B4594" i="2"/>
  <c r="B2574" i="2"/>
  <c r="B4106" i="2"/>
  <c r="B4253" i="2"/>
  <c r="B1573" i="2"/>
  <c r="B1282" i="2"/>
  <c r="B3221" i="2"/>
  <c r="B5887" i="2"/>
  <c r="B1234" i="2"/>
  <c r="B3902" i="2"/>
  <c r="B3186" i="2"/>
  <c r="B1519" i="2"/>
  <c r="B70" i="2"/>
  <c r="B1616" i="2"/>
  <c r="B10" i="2"/>
  <c r="B3750" i="2"/>
  <c r="B4251" i="2"/>
  <c r="B1397" i="2"/>
  <c r="B101" i="2"/>
  <c r="B2965" i="2"/>
  <c r="B1147" i="2"/>
  <c r="B1385" i="2"/>
  <c r="B1115" i="2"/>
  <c r="B5218" i="2"/>
  <c r="B1437" i="2"/>
  <c r="B3163" i="2"/>
  <c r="B1496" i="2"/>
  <c r="B5944" i="2"/>
  <c r="B4119" i="2"/>
  <c r="B3803" i="2"/>
  <c r="B4377" i="2"/>
  <c r="B106" i="2"/>
  <c r="B3086" i="2"/>
  <c r="B2241" i="2"/>
  <c r="B3257" i="2"/>
  <c r="B3530" i="2"/>
  <c r="B4173" i="2"/>
  <c r="B1743" i="2"/>
  <c r="B1762" i="2"/>
  <c r="B3545" i="2"/>
  <c r="B3808" i="2"/>
  <c r="B4315" i="2"/>
  <c r="B4487" i="2"/>
  <c r="B366" i="2"/>
  <c r="B71" i="2"/>
  <c r="B4309" i="2"/>
  <c r="B3627" i="2"/>
  <c r="B3110" i="2"/>
  <c r="B3825" i="2"/>
  <c r="B4429" i="2"/>
  <c r="B1366" i="2"/>
  <c r="B1938" i="2"/>
  <c r="B805" i="2"/>
  <c r="B1410" i="2"/>
  <c r="B3892" i="2"/>
  <c r="B5985" i="2"/>
  <c r="B1732" i="2"/>
  <c r="B2123" i="2"/>
  <c r="B4671" i="2"/>
  <c r="B1288" i="2"/>
  <c r="B3865" i="2"/>
  <c r="B3730" i="2"/>
  <c r="B476" i="2"/>
  <c r="B475" i="2"/>
  <c r="B1222" i="2"/>
  <c r="B1580" i="2"/>
  <c r="B1424" i="2"/>
  <c r="B1798" i="2"/>
  <c r="B977" i="2"/>
  <c r="B5071" i="2"/>
  <c r="B4790" i="2"/>
  <c r="B3619" i="2"/>
  <c r="B3169" i="2"/>
  <c r="B3536" i="2"/>
  <c r="B1662" i="2"/>
  <c r="B4893" i="2"/>
  <c r="B2408" i="2"/>
  <c r="B4483" i="2"/>
  <c r="B3785" i="2"/>
  <c r="B1961" i="2"/>
  <c r="B3055" i="2"/>
  <c r="B5308" i="2"/>
  <c r="B3848" i="2"/>
  <c r="B2386" i="2"/>
  <c r="B1552" i="2"/>
  <c r="B2883" i="2"/>
  <c r="B2011" i="2"/>
  <c r="B4286" i="2"/>
  <c r="B571" i="2"/>
  <c r="B3385" i="2"/>
  <c r="B1891" i="2"/>
  <c r="B1832" i="2"/>
  <c r="B1252" i="2"/>
  <c r="B2764" i="2"/>
  <c r="B727" i="2"/>
  <c r="B3295" i="2"/>
  <c r="B5974" i="2"/>
  <c r="B102" i="2"/>
  <c r="B1513" i="2"/>
  <c r="B2741" i="2"/>
  <c r="B5418" i="2"/>
  <c r="B5456" i="2"/>
  <c r="B2646" i="2"/>
  <c r="B2982" i="2"/>
  <c r="B5579" i="2"/>
  <c r="B4046" i="2"/>
  <c r="B5515" i="2"/>
  <c r="B5346" i="2"/>
  <c r="B240" i="2"/>
  <c r="B3116" i="2"/>
  <c r="B220" i="2"/>
  <c r="B1467" i="2"/>
  <c r="B3895" i="2"/>
  <c r="B111" i="2"/>
  <c r="B652" i="2"/>
  <c r="B3734" i="2"/>
  <c r="B1463" i="2"/>
  <c r="B2447" i="2"/>
  <c r="B994" i="2"/>
  <c r="B1359" i="2"/>
  <c r="B665" i="2"/>
  <c r="B1991" i="2"/>
  <c r="B1611" i="2"/>
  <c r="B3333" i="2"/>
  <c r="B5307" i="2"/>
  <c r="B3476" i="2"/>
  <c r="B2686" i="2"/>
  <c r="B144" i="2"/>
  <c r="B1498" i="2"/>
  <c r="B455" i="2"/>
  <c r="B5956" i="2"/>
  <c r="B3228" i="2"/>
  <c r="B4978" i="2"/>
  <c r="B2688" i="2"/>
  <c r="B3170" i="2"/>
  <c r="B5767" i="2"/>
  <c r="B985" i="2"/>
  <c r="B1227" i="2"/>
  <c r="B3618" i="2"/>
  <c r="B2382" i="2"/>
  <c r="B3028" i="2"/>
  <c r="B2232" i="2"/>
  <c r="B3148" i="2"/>
  <c r="B399" i="2"/>
  <c r="B3021" i="2"/>
  <c r="B1663" i="2"/>
  <c r="B3408" i="2"/>
  <c r="B3916" i="2"/>
  <c r="B1183" i="2"/>
  <c r="B5411" i="2"/>
  <c r="B4550" i="2"/>
  <c r="B162" i="2"/>
  <c r="B5009" i="2"/>
  <c r="B3294" i="2"/>
  <c r="B3258" i="2"/>
  <c r="B1517" i="2"/>
  <c r="B5947" i="2"/>
  <c r="B5455" i="2"/>
  <c r="B278" i="2"/>
  <c r="B4180" i="2"/>
  <c r="B3131" i="2"/>
  <c r="B1595" i="2"/>
  <c r="B1632" i="2"/>
  <c r="B5925" i="2"/>
  <c r="B2676" i="2"/>
  <c r="B328" i="2"/>
  <c r="B322" i="2"/>
  <c r="B1606" i="2"/>
  <c r="B345" i="2"/>
  <c r="B5371" i="2"/>
  <c r="B4264" i="2"/>
  <c r="B4499" i="2"/>
  <c r="B1013" i="2"/>
  <c r="B2153" i="2"/>
  <c r="B675" i="2"/>
  <c r="B1181" i="2"/>
  <c r="B1747" i="2"/>
  <c r="B863" i="2"/>
  <c r="B6006" i="2"/>
  <c r="B4695" i="2"/>
  <c r="B5843" i="2"/>
  <c r="B89" i="2"/>
  <c r="B4177" i="2"/>
  <c r="B3113" i="2"/>
  <c r="B3121" i="2"/>
  <c r="B3035" i="2"/>
  <c r="B1509" i="2"/>
  <c r="B194" i="2"/>
  <c r="B1506" i="2"/>
  <c r="B88" i="2"/>
  <c r="B875" i="2"/>
  <c r="B4542" i="2"/>
  <c r="B5376" i="2"/>
  <c r="B248" i="2"/>
  <c r="B5958" i="2"/>
  <c r="B1406" i="2"/>
  <c r="B3593" i="2"/>
  <c r="B2752" i="2"/>
  <c r="B3816" i="2"/>
  <c r="B847" i="2"/>
  <c r="B4163" i="2"/>
  <c r="B3841" i="2"/>
  <c r="B1482" i="2"/>
  <c r="B3717" i="2"/>
  <c r="B1290" i="2"/>
  <c r="B408" i="2"/>
  <c r="B1343" i="2"/>
  <c r="B457" i="2"/>
  <c r="B1854" i="2"/>
  <c r="B3521" i="2"/>
  <c r="B2566" i="2"/>
  <c r="B258" i="2"/>
  <c r="B1689" i="2"/>
  <c r="B3700" i="2"/>
  <c r="B5348" i="2"/>
  <c r="B5996" i="2"/>
  <c r="B3088" i="2"/>
  <c r="B1030" i="2"/>
  <c r="B196" i="2"/>
  <c r="B5633" i="2"/>
  <c r="B2179" i="2"/>
  <c r="B1752" i="2"/>
  <c r="B3448" i="2"/>
  <c r="B1556" i="2"/>
  <c r="B2970" i="2"/>
  <c r="B3390" i="2"/>
  <c r="B3868" i="2"/>
  <c r="B3445" i="2"/>
  <c r="B1597" i="2"/>
  <c r="B2820" i="2"/>
  <c r="B5222" i="2"/>
  <c r="B2943" i="2"/>
  <c r="B1387" i="2"/>
  <c r="B983" i="2"/>
  <c r="B1451" i="2"/>
  <c r="B4426" i="2"/>
  <c r="B299" i="2"/>
  <c r="B3693" i="2"/>
  <c r="B1266" i="2"/>
  <c r="B3628" i="2"/>
  <c r="B208" i="2"/>
  <c r="B5702" i="2"/>
  <c r="B61" i="2"/>
  <c r="B1094" i="2"/>
  <c r="B2979" i="2"/>
  <c r="B3160" i="2"/>
  <c r="B1393" i="2"/>
  <c r="B1297" i="2"/>
  <c r="B2861" i="2"/>
  <c r="B3903" i="2"/>
  <c r="B1425" i="2"/>
  <c r="B1685" i="2"/>
  <c r="B4021" i="2"/>
  <c r="B5483" i="2"/>
  <c r="B687" i="2"/>
  <c r="B4183" i="2"/>
  <c r="B33" i="2"/>
  <c r="B3158" i="2"/>
  <c r="B3617" i="2"/>
  <c r="B2797" i="2"/>
  <c r="B3432" i="2"/>
  <c r="B171" i="2"/>
  <c r="B170" i="2"/>
  <c r="B519" i="2"/>
  <c r="B3783" i="2"/>
  <c r="B3972" i="2"/>
  <c r="B624" i="2"/>
  <c r="B1203" i="2"/>
  <c r="B3952" i="2"/>
  <c r="B4293" i="2"/>
  <c r="B122" i="2"/>
  <c r="B3083" i="2"/>
  <c r="B1446" i="2"/>
  <c r="B4538" i="2"/>
  <c r="B3304" i="2"/>
  <c r="B2903" i="2"/>
  <c r="B3528" i="2"/>
  <c r="B559" i="2"/>
  <c r="B3795" i="2"/>
  <c r="B4682" i="2"/>
  <c r="B1039" i="2"/>
  <c r="B5178" i="2"/>
  <c r="B211" i="2"/>
  <c r="B3134" i="2"/>
  <c r="B1688" i="2"/>
  <c r="B578" i="2"/>
  <c r="B3652" i="2"/>
  <c r="B2401" i="2"/>
  <c r="B2795" i="2"/>
  <c r="B1593" i="2"/>
  <c r="B4390" i="2"/>
  <c r="B7" i="2"/>
  <c r="B25" i="2"/>
  <c r="B4638" i="2"/>
  <c r="B3789" i="2"/>
  <c r="B1912" i="2"/>
  <c r="B104" i="2"/>
  <c r="B3422" i="2"/>
  <c r="B5298" i="2"/>
  <c r="B3206" i="2"/>
  <c r="B3324" i="2"/>
  <c r="B1040" i="2"/>
  <c r="B3016" i="2"/>
  <c r="B3078" i="2"/>
  <c r="B5291" i="2"/>
  <c r="B2005" i="2"/>
  <c r="B5920" i="2"/>
  <c r="B5972" i="2"/>
  <c r="B2657" i="2"/>
  <c r="B3437" i="2"/>
  <c r="B4758" i="2"/>
  <c r="B4316" i="2"/>
  <c r="B2838" i="2"/>
  <c r="B5042" i="2"/>
  <c r="B1336" i="2"/>
  <c r="B3310" i="2"/>
  <c r="B2907" i="2"/>
  <c r="B3156" i="2"/>
  <c r="B2393" i="2"/>
  <c r="B3527" i="2"/>
  <c r="B2510" i="2"/>
  <c r="B2733" i="2"/>
  <c r="B3345" i="2"/>
  <c r="B2961" i="2"/>
  <c r="B2643" i="2"/>
  <c r="B2594" i="2"/>
  <c r="B43" i="2"/>
  <c r="B3203" i="2"/>
  <c r="B1248" i="2"/>
  <c r="B18" i="2"/>
  <c r="B1328" i="2"/>
  <c r="B2514" i="2"/>
  <c r="B1749" i="2"/>
  <c r="B3263" i="2"/>
  <c r="B116" i="2"/>
  <c r="B5839" i="2"/>
  <c r="B5065" i="2"/>
  <c r="B5373" i="2"/>
  <c r="B3732" i="2"/>
  <c r="B2506" i="2"/>
  <c r="B4240" i="2"/>
  <c r="B3876" i="2"/>
  <c r="B2572" i="2"/>
  <c r="B2530" i="2"/>
  <c r="B3305" i="2"/>
  <c r="B1916" i="2"/>
  <c r="B2536" i="2"/>
  <c r="B5377" i="2"/>
  <c r="B3244" i="2"/>
  <c r="B3727" i="2"/>
  <c r="B5452" i="2"/>
  <c r="B1866" i="2"/>
  <c r="B3836" i="2"/>
  <c r="B3155" i="2"/>
  <c r="B5640" i="2"/>
  <c r="B622" i="2"/>
  <c r="B5158" i="2"/>
  <c r="B3779" i="2"/>
  <c r="B2560" i="2"/>
  <c r="B532" i="2"/>
  <c r="B273" i="2"/>
  <c r="B2503" i="2"/>
  <c r="B3643" i="2"/>
  <c r="B3401" i="2"/>
  <c r="B1535" i="2"/>
  <c r="B908" i="2"/>
  <c r="B4089" i="2"/>
  <c r="B3208" i="2"/>
  <c r="B1931" i="2"/>
  <c r="B5203" i="2"/>
  <c r="B5932" i="2"/>
  <c r="B881" i="2"/>
  <c r="B2100" i="2"/>
  <c r="B213" i="2"/>
  <c r="B4365" i="2"/>
  <c r="B2910" i="2"/>
  <c r="B3938" i="2"/>
  <c r="B3554" i="2"/>
  <c r="B3307" i="2"/>
  <c r="B320" i="2"/>
  <c r="B4159" i="2"/>
  <c r="B3215" i="2"/>
  <c r="B1955" i="2"/>
  <c r="B4103" i="2"/>
  <c r="B3672" i="2"/>
  <c r="B1530" i="2"/>
  <c r="B5973" i="2"/>
  <c r="B4510" i="2"/>
  <c r="B1209" i="2"/>
  <c r="B4207" i="2"/>
  <c r="B1794" i="2"/>
  <c r="B3831" i="2"/>
  <c r="B12" i="2"/>
  <c r="B1399" i="2"/>
  <c r="B1473" i="2"/>
  <c r="B1968" i="2"/>
  <c r="B1439" i="2"/>
  <c r="B4599" i="2"/>
  <c r="B403" i="2"/>
  <c r="B1640" i="2"/>
  <c r="B4785" i="2"/>
  <c r="B5917" i="2"/>
  <c r="B195" i="2"/>
  <c r="B5011" i="2"/>
  <c r="B3758" i="2"/>
  <c r="B993" i="2"/>
  <c r="B1693" i="2"/>
  <c r="B5980" i="2"/>
  <c r="B1460" i="2"/>
  <c r="B3458" i="2"/>
  <c r="B3413" i="2"/>
  <c r="B5422" i="2"/>
  <c r="B3574" i="2"/>
  <c r="B3926" i="2"/>
  <c r="B3800" i="2"/>
  <c r="B5344" i="2"/>
  <c r="B3117" i="2"/>
  <c r="B3245" i="2"/>
  <c r="B3334" i="2"/>
  <c r="B3236" i="2"/>
  <c r="B1699" i="2"/>
  <c r="B952" i="2"/>
  <c r="B3101" i="2"/>
  <c r="B3037" i="2"/>
  <c r="B3249" i="2"/>
  <c r="B3839" i="2"/>
  <c r="B3844" i="2"/>
  <c r="B3915" i="2"/>
  <c r="B1384" i="2"/>
  <c r="B339" i="2"/>
  <c r="B2042" i="2"/>
  <c r="B4263" i="2"/>
  <c r="B1733" i="2"/>
  <c r="B205" i="2"/>
  <c r="B13" i="2"/>
  <c r="B1501" i="2"/>
  <c r="B4147" i="2"/>
  <c r="B995" i="2"/>
  <c r="B3332" i="2"/>
  <c r="B3421" i="2"/>
  <c r="B3625" i="2"/>
  <c r="B1680" i="2"/>
  <c r="B294" i="2"/>
  <c r="B4451" i="2"/>
  <c r="B3119" i="2"/>
  <c r="B87" i="2"/>
  <c r="B1778" i="2"/>
  <c r="B1261" i="2"/>
  <c r="B3556" i="2"/>
  <c r="B1643" i="2"/>
  <c r="B941" i="2"/>
  <c r="B1814" i="2"/>
  <c r="B3784" i="2"/>
  <c r="B912" i="2"/>
  <c r="B3549" i="2"/>
  <c r="B1813" i="2"/>
  <c r="B4973" i="2"/>
  <c r="B1376" i="2"/>
  <c r="B1217" i="2"/>
  <c r="B3027" i="2"/>
  <c r="B5532" i="2"/>
  <c r="B47" i="2"/>
  <c r="B1769" i="2"/>
  <c r="B4144" i="2"/>
  <c r="B2852" i="2"/>
  <c r="B1531" i="2"/>
  <c r="B2680" i="2"/>
  <c r="B2997" i="2"/>
  <c r="B4438" i="2"/>
  <c r="B746" i="2"/>
  <c r="B4859" i="2"/>
  <c r="B2929" i="2"/>
  <c r="B1759" i="2"/>
  <c r="B2139" i="2"/>
  <c r="B4257" i="2"/>
  <c r="B3894" i="2"/>
  <c r="B1654" i="2"/>
  <c r="B2627" i="2"/>
  <c r="B1260" i="2"/>
  <c r="B2551" i="2"/>
  <c r="B1929" i="2"/>
  <c r="B643" i="2"/>
  <c r="B3548" i="2"/>
  <c r="B1083" i="2"/>
  <c r="B3586" i="2"/>
  <c r="B3930" i="2"/>
  <c r="B5737" i="2"/>
  <c r="B5637" i="2"/>
  <c r="B3853" i="2"/>
  <c r="B5650" i="2"/>
  <c r="B4279" i="2"/>
  <c r="B3650" i="2"/>
  <c r="B3685" i="2"/>
  <c r="B2981" i="2"/>
  <c r="B5122" i="2"/>
  <c r="B427" i="2"/>
  <c r="B228" i="2"/>
  <c r="B437" i="2"/>
  <c r="B2960" i="2"/>
  <c r="B4463" i="2"/>
  <c r="B126" i="2"/>
  <c r="B4932" i="2"/>
  <c r="B304" i="2"/>
  <c r="B3375" i="2"/>
  <c r="B3666" i="2"/>
  <c r="B182" i="2"/>
  <c r="B351" i="2"/>
  <c r="B1327" i="2"/>
  <c r="B5183" i="2"/>
  <c r="B5529" i="2"/>
  <c r="B1063" i="2"/>
  <c r="B3023" i="2"/>
  <c r="B1331" i="2"/>
  <c r="B1544" i="2"/>
  <c r="B2061" i="2"/>
  <c r="B3271" i="2"/>
  <c r="B4903" i="2"/>
  <c r="B215" i="2"/>
  <c r="B3477" i="2"/>
  <c r="B3870" i="2"/>
  <c r="B1670" i="2"/>
  <c r="B850" i="2"/>
  <c r="B5267" i="2"/>
  <c r="B1811" i="2"/>
  <c r="B3893" i="2"/>
  <c r="B1943" i="2"/>
  <c r="B5921" i="2"/>
  <c r="B1532" i="2"/>
  <c r="B4282" i="2"/>
  <c r="B3426" i="2"/>
  <c r="B5730" i="2"/>
  <c r="B1536" i="2"/>
  <c r="B3662" i="2"/>
  <c r="B1834" i="2"/>
  <c r="B1362" i="2"/>
  <c r="B4412" i="2"/>
  <c r="B244" i="2"/>
  <c r="B5048" i="2"/>
  <c r="B1514" i="2"/>
  <c r="B277" i="2"/>
  <c r="B1533" i="2"/>
  <c r="B5658" i="2"/>
  <c r="B3663" i="2"/>
  <c r="B1223" i="2"/>
  <c r="B418" i="2"/>
  <c r="B456" i="2"/>
  <c r="B1457" i="2"/>
  <c r="B127" i="2"/>
  <c r="B3636" i="2"/>
  <c r="B5824" i="2"/>
  <c r="B226" i="2"/>
  <c r="B75" i="2"/>
  <c r="B1610" i="2"/>
  <c r="B2891" i="2"/>
  <c r="B4589" i="2"/>
  <c r="B1876" i="2"/>
  <c r="B1722" i="2"/>
  <c r="B1897" i="2"/>
  <c r="B3129" i="2"/>
  <c r="B1287" i="2"/>
  <c r="B1051" i="2"/>
  <c r="B2458" i="2"/>
  <c r="B55" i="2"/>
  <c r="B2735" i="2"/>
  <c r="B4929" i="2"/>
  <c r="B2472" i="2"/>
  <c r="B2787" i="2"/>
  <c r="B2175" i="2"/>
  <c r="B62" i="2"/>
  <c r="B3787" i="2"/>
  <c r="B1389" i="2"/>
  <c r="B4535" i="2"/>
  <c r="B4432" i="2"/>
  <c r="B3570" i="2"/>
  <c r="B2145" i="2"/>
  <c r="B292" i="2"/>
  <c r="B2571" i="2"/>
  <c r="B1966" i="2"/>
  <c r="B1744" i="2"/>
  <c r="B3299" i="2"/>
  <c r="B1440" i="2"/>
  <c r="B975" i="2"/>
  <c r="B2402" i="2"/>
  <c r="B3161" i="2"/>
  <c r="B1174" i="2"/>
  <c r="B4040" i="2"/>
  <c r="B3863" i="2"/>
  <c r="B2583" i="2"/>
  <c r="B3453" i="2"/>
  <c r="B3866" i="2"/>
  <c r="B1272" i="2"/>
  <c r="B317" i="2"/>
  <c r="B1647" i="2"/>
  <c r="B4540" i="2"/>
  <c r="B1758" i="2"/>
  <c r="B1648" i="2"/>
  <c r="B2177" i="2"/>
  <c r="B2222" i="2"/>
  <c r="B2579" i="2"/>
  <c r="B4632" i="2"/>
  <c r="B3120" i="2"/>
  <c r="B1614" i="2"/>
  <c r="B3575" i="2"/>
  <c r="B1624" i="2"/>
  <c r="B1285" i="2"/>
  <c r="B1126" i="2"/>
  <c r="B1799" i="2"/>
  <c r="B212" i="2"/>
  <c r="B1301" i="2"/>
  <c r="B3096" i="2"/>
  <c r="B3691" i="2"/>
  <c r="B2548" i="2"/>
  <c r="B5631" i="2"/>
  <c r="B1818" i="2"/>
  <c r="B2154" i="2"/>
  <c r="B451" i="2"/>
  <c r="B4150" i="2"/>
  <c r="B69" i="2"/>
  <c r="B5810" i="2"/>
  <c r="B1429" i="2"/>
  <c r="B3610" i="2"/>
  <c r="B4136" i="2"/>
  <c r="B5719" i="2"/>
  <c r="B4133" i="2"/>
  <c r="B1360" i="2"/>
  <c r="B956" i="2"/>
  <c r="B5715" i="2"/>
  <c r="B1665" i="2"/>
  <c r="B1518" i="2"/>
  <c r="B3301" i="2"/>
  <c r="B2004" i="2"/>
  <c r="B2363" i="2"/>
  <c r="B5978" i="2"/>
  <c r="B3327" i="2"/>
  <c r="B4402" i="2"/>
  <c r="B4270" i="2"/>
  <c r="B5250" i="2"/>
  <c r="B1667" i="2"/>
  <c r="B1435" i="2"/>
  <c r="B2270" i="2"/>
  <c r="B1116" i="2"/>
  <c r="B1436" i="2"/>
  <c r="B5524" i="2"/>
  <c r="B1481" i="2"/>
  <c r="B2485" i="2"/>
  <c r="B1708" i="2"/>
  <c r="B1483" i="2"/>
  <c r="B3252" i="2"/>
  <c r="B1394" i="2"/>
  <c r="B4304" i="2"/>
  <c r="B3901" i="2"/>
  <c r="B2673" i="2"/>
  <c r="B3511" i="2"/>
  <c r="B4723" i="2"/>
  <c r="B934" i="2"/>
  <c r="B1204" i="2"/>
  <c r="B762" i="2"/>
  <c r="B3213" i="2"/>
  <c r="B5830" i="2"/>
  <c r="B5482" i="2"/>
  <c r="B3858" i="2"/>
  <c r="B4146" i="2"/>
  <c r="B1066" i="2"/>
  <c r="B2515" i="2"/>
  <c r="B3611" i="2"/>
  <c r="B3589" i="2"/>
  <c r="B3227" i="2"/>
  <c r="B340" i="2"/>
  <c r="B4045" i="2"/>
  <c r="B1306" i="2"/>
  <c r="B1718" i="2"/>
  <c r="B560" i="2"/>
  <c r="B2048" i="2"/>
  <c r="B3697" i="2"/>
  <c r="B3723" i="2"/>
  <c r="B3799" i="2"/>
  <c r="B2584" i="2"/>
  <c r="B1505" i="2"/>
  <c r="B3764" i="2"/>
  <c r="B3612" i="2"/>
  <c r="B3502" i="2"/>
  <c r="B1565" i="2"/>
  <c r="B435" i="2"/>
  <c r="B4186" i="2"/>
  <c r="B5992" i="2"/>
  <c r="B4699" i="2"/>
  <c r="B4243" i="2"/>
  <c r="B4223" i="2"/>
  <c r="B1357" i="2"/>
  <c r="B1746" i="2"/>
  <c r="B192" i="2"/>
  <c r="B4219" i="2"/>
  <c r="B1019" i="2"/>
  <c r="B620" i="2"/>
  <c r="B4193" i="2"/>
  <c r="B1668" i="2"/>
  <c r="B2257" i="2"/>
  <c r="B5443" i="2"/>
  <c r="B5323" i="2"/>
  <c r="B3247" i="2"/>
  <c r="B1097" i="2"/>
  <c r="B3943" i="2"/>
  <c r="B2555" i="2"/>
  <c r="B1478" i="2"/>
  <c r="B3315" i="2"/>
  <c r="B1797" i="2"/>
  <c r="B5123" i="2"/>
  <c r="B1591" i="2"/>
  <c r="B4200" i="2"/>
  <c r="B4407" i="2"/>
  <c r="B191" i="2"/>
  <c r="B3670" i="2"/>
  <c r="B4322" i="2"/>
  <c r="B4513" i="2"/>
  <c r="B1391" i="2"/>
  <c r="B4516" i="2"/>
  <c r="B1405" i="2"/>
  <c r="B1080" i="2"/>
  <c r="B1072" i="2"/>
  <c r="B4101" i="2"/>
  <c r="B1486" i="2"/>
  <c r="B4727" i="2"/>
  <c r="B4092" i="2"/>
  <c r="B1449" i="2"/>
  <c r="B4169" i="2"/>
  <c r="B4233" i="2"/>
  <c r="B2495" i="2"/>
  <c r="B1045" i="2"/>
  <c r="B4947" i="2"/>
  <c r="B824" i="2"/>
  <c r="B1524" i="2"/>
  <c r="B911" i="2"/>
  <c r="B3951" i="2"/>
  <c r="B4609" i="2"/>
  <c r="B1070" i="2"/>
  <c r="B2038" i="2"/>
  <c r="B3788" i="2"/>
  <c r="B885" i="2"/>
  <c r="B1338" i="2"/>
  <c r="B4600" i="2"/>
  <c r="B4930" i="2"/>
  <c r="B5436" i="2"/>
  <c r="B767" i="2"/>
  <c r="B1587" i="2"/>
  <c r="B1790" i="2"/>
  <c r="B3640" i="2"/>
  <c r="B4886" i="2"/>
  <c r="B2358" i="2"/>
  <c r="B2697" i="2"/>
  <c r="B3005" i="2"/>
  <c r="B4647" i="2"/>
  <c r="B1082" i="2"/>
  <c r="B2610" i="2"/>
  <c r="B5433" i="2"/>
  <c r="B4952" i="2"/>
  <c r="B4174" i="2"/>
  <c r="B718" i="2"/>
  <c r="B2444" i="2"/>
  <c r="B4576" i="2"/>
  <c r="B4895" i="2"/>
  <c r="B4651" i="2"/>
  <c r="B2065" i="2"/>
  <c r="B2819" i="2"/>
  <c r="B1145" i="2"/>
  <c r="B5493" i="2"/>
  <c r="B5504" i="2"/>
  <c r="B4860" i="2"/>
  <c r="B2020" i="2"/>
  <c r="B748" i="2"/>
  <c r="B5965" i="2"/>
  <c r="B36" i="2"/>
  <c r="B5475" i="2"/>
  <c r="B5724" i="2"/>
  <c r="B1409" i="2"/>
  <c r="B1047" i="2"/>
  <c r="B5363" i="2"/>
  <c r="B4450" i="2"/>
  <c r="B2304" i="2"/>
  <c r="B5089" i="2"/>
  <c r="B857" i="2"/>
  <c r="B2059" i="2"/>
  <c r="B3669" i="2"/>
  <c r="B4356" i="2"/>
  <c r="B5026" i="2"/>
  <c r="B4461" i="2"/>
  <c r="B3696" i="2"/>
  <c r="B346" i="2"/>
  <c r="B5078" i="2"/>
  <c r="B5754" i="2"/>
  <c r="B4910" i="2"/>
  <c r="B724" i="2"/>
  <c r="B1953" i="2"/>
  <c r="B697" i="2"/>
  <c r="B5705" i="2"/>
  <c r="B4124" i="2"/>
  <c r="B4005" i="2"/>
  <c r="B889" i="2"/>
  <c r="B1161" i="2"/>
  <c r="B129" i="2"/>
  <c r="B3998" i="2"/>
  <c r="B2608" i="2"/>
  <c r="B3483" i="2"/>
  <c r="B3519" i="2"/>
  <c r="B3671" i="2"/>
  <c r="B945" i="2"/>
  <c r="B887" i="2"/>
  <c r="B4345" i="2"/>
  <c r="B4024" i="2"/>
  <c r="B1828" i="2"/>
  <c r="B2827" i="2"/>
  <c r="B3342" i="2"/>
  <c r="B5786" i="2"/>
  <c r="B804" i="2"/>
  <c r="B4836" i="2"/>
  <c r="B2667" i="2"/>
  <c r="B14" i="2"/>
  <c r="B5506" i="2"/>
  <c r="B2118" i="2"/>
  <c r="B725" i="2"/>
  <c r="B4274" i="2"/>
  <c r="B4633" i="2"/>
  <c r="B1038" i="2"/>
  <c r="B814" i="2"/>
  <c r="B4563" i="2"/>
  <c r="B2115" i="2"/>
  <c r="B5726" i="2"/>
  <c r="B3241" i="2"/>
  <c r="B1054" i="2"/>
  <c r="B5114" i="2"/>
  <c r="B4574" i="2"/>
  <c r="B1782" i="2"/>
  <c r="B5080" i="2"/>
  <c r="B1351" i="2"/>
  <c r="B2511" i="2"/>
  <c r="B858" i="2"/>
  <c r="B1034" i="2"/>
  <c r="B5367" i="2"/>
  <c r="B4967" i="2"/>
  <c r="B1712" i="2"/>
  <c r="B971" i="2"/>
  <c r="B4946" i="2"/>
  <c r="B3809" i="2"/>
  <c r="B4583" i="2"/>
  <c r="B4837" i="2"/>
  <c r="B4789" i="2"/>
  <c r="B4196" i="2"/>
  <c r="B4557" i="2"/>
  <c r="B4172" i="2"/>
  <c r="B4620" i="2"/>
  <c r="B3077" i="2"/>
  <c r="B890" i="2"/>
  <c r="B5802" i="2"/>
  <c r="B3495" i="2"/>
  <c r="B4898" i="2"/>
  <c r="B4569" i="2"/>
  <c r="B603" i="2"/>
  <c r="B1546" i="2"/>
  <c r="B5349" i="2"/>
  <c r="B1710" i="2"/>
  <c r="B5027" i="2"/>
  <c r="B2403" i="2"/>
  <c r="B5326" i="2"/>
  <c r="B2588" i="2"/>
  <c r="B5516" i="2"/>
  <c r="B5478" i="2"/>
  <c r="B5471" i="2"/>
  <c r="B4560" i="2"/>
  <c r="B2073" i="2"/>
  <c r="B1379" i="2"/>
  <c r="B4960" i="2"/>
  <c r="B3953" i="2"/>
  <c r="B4835" i="2"/>
  <c r="B5723" i="2"/>
  <c r="B2994" i="2"/>
  <c r="B4549" i="2"/>
  <c r="B3804" i="2"/>
  <c r="B5968" i="2"/>
  <c r="B5899" i="2"/>
  <c r="B1240" i="2"/>
  <c r="B5988" i="2"/>
  <c r="B4938" i="2"/>
  <c r="B3921" i="2"/>
  <c r="B1077" i="2"/>
  <c r="B3984" i="2"/>
  <c r="B940" i="2"/>
  <c r="B3749" i="2"/>
  <c r="B3029" i="2"/>
  <c r="B1333" i="2"/>
  <c r="B2287" i="2"/>
  <c r="B2985" i="2"/>
  <c r="B145" i="2"/>
  <c r="B3677" i="2"/>
  <c r="B5868" i="2"/>
  <c r="B4943" i="2"/>
  <c r="B670" i="2"/>
  <c r="B3371" i="2"/>
  <c r="B4692" i="2"/>
  <c r="B2999" i="2"/>
  <c r="B3204" i="2"/>
  <c r="B2887" i="2"/>
  <c r="B3036" i="2"/>
  <c r="B681" i="2"/>
  <c r="B702" i="2"/>
  <c r="B4238" i="2"/>
  <c r="B1644" i="2"/>
  <c r="B4827" i="2"/>
  <c r="B4713" i="2"/>
  <c r="B5822" i="2"/>
  <c r="B4000" i="2"/>
  <c r="B4786" i="2"/>
  <c r="B5016" i="2"/>
  <c r="B1197" i="2"/>
  <c r="B5937" i="2"/>
  <c r="B1155" i="2"/>
  <c r="B271" i="2"/>
  <c r="B4107" i="2"/>
  <c r="B5368" i="2"/>
  <c r="B772" i="2"/>
  <c r="B5618" i="2"/>
  <c r="B4003" i="2"/>
  <c r="B2136" i="2"/>
  <c r="B4028" i="2"/>
  <c r="B5614" i="2"/>
  <c r="B5474" i="2"/>
  <c r="B1714" i="2"/>
  <c r="B1268" i="2"/>
  <c r="B1540" i="2"/>
  <c r="B4287" i="2"/>
  <c r="B4445" i="2"/>
  <c r="B4726" i="2"/>
  <c r="B3075" i="2"/>
  <c r="B5869" i="2"/>
  <c r="B4994" i="2"/>
  <c r="B4125" i="2"/>
  <c r="B3256" i="2"/>
  <c r="B343" i="2"/>
  <c r="B708" i="2"/>
  <c r="B37" i="2"/>
  <c r="B5826" i="2"/>
  <c r="B5324" i="2"/>
  <c r="B2247" i="2"/>
  <c r="B5074" i="2"/>
  <c r="B1140" i="2"/>
  <c r="B2008" i="2"/>
  <c r="B2024" i="2"/>
  <c r="B3954" i="2"/>
  <c r="B5622" i="2"/>
  <c r="B1933" i="2"/>
  <c r="B5055" i="2"/>
  <c r="B1566" i="2"/>
  <c r="B4318" i="2"/>
  <c r="B5632" i="2"/>
  <c r="B1568" i="2"/>
  <c r="B5340" i="2"/>
  <c r="B4944" i="2"/>
  <c r="B2664" i="2"/>
  <c r="B2692" i="2"/>
  <c r="B2817" i="2"/>
  <c r="B1683" i="2"/>
  <c r="B1018" i="2"/>
  <c r="B695" i="2"/>
  <c r="B1136" i="2"/>
  <c r="B2765" i="2"/>
  <c r="B4489" i="2"/>
  <c r="B1924" i="2"/>
  <c r="B3711" i="2"/>
  <c r="B4035" i="2"/>
  <c r="B1493" i="2"/>
  <c r="B3100" i="2"/>
  <c r="B2040" i="2"/>
  <c r="B2148" i="2"/>
  <c r="B2167" i="2"/>
  <c r="B736" i="2"/>
  <c r="B4544" i="2"/>
  <c r="B4956" i="2"/>
  <c r="B1887" i="2"/>
  <c r="B4378" i="2"/>
  <c r="B4736" i="2"/>
  <c r="B2800" i="2"/>
  <c r="B637" i="2"/>
  <c r="B661" i="2"/>
  <c r="B1475" i="2"/>
  <c r="B4586" i="2"/>
  <c r="B4155" i="2"/>
  <c r="B4935" i="2"/>
  <c r="B785" i="2"/>
  <c r="B2508" i="2"/>
  <c r="B2812" i="2"/>
  <c r="B4961" i="2"/>
  <c r="B4908" i="2"/>
  <c r="B5736" i="2"/>
  <c r="B4571" i="2"/>
  <c r="B555" i="2"/>
  <c r="B3044" i="2"/>
  <c r="B2309" i="2"/>
  <c r="B2070" i="2"/>
  <c r="B3349" i="2"/>
  <c r="B2531" i="2"/>
  <c r="B5892" i="2"/>
  <c r="B4780" i="2"/>
  <c r="B1949" i="2"/>
  <c r="B1724" i="2"/>
  <c r="B1128" i="2"/>
  <c r="B3454" i="2"/>
  <c r="B1893" i="2"/>
  <c r="B2975" i="2"/>
  <c r="B4548" i="2"/>
  <c r="B4666" i="2"/>
  <c r="B5796" i="2"/>
  <c r="B2898" i="2"/>
  <c r="B2650" i="2"/>
  <c r="B1601" i="2"/>
  <c r="B4130" i="2"/>
  <c r="B635" i="2"/>
  <c r="B5054" i="2"/>
  <c r="B4512" i="2"/>
  <c r="B4834" i="2"/>
  <c r="B967" i="2"/>
  <c r="B5107" i="2"/>
  <c r="B5014" i="2"/>
  <c r="B3989" i="2"/>
  <c r="B757" i="2"/>
  <c r="B2130" i="2"/>
  <c r="B2342" i="2"/>
  <c r="B751" i="2"/>
  <c r="B2255" i="2"/>
  <c r="B686" i="2"/>
  <c r="B2935" i="2"/>
  <c r="B806" i="2"/>
  <c r="B2234" i="2"/>
  <c r="B1211" i="2"/>
  <c r="B2557" i="2"/>
  <c r="B4741" i="2"/>
  <c r="B5563" i="2"/>
  <c r="B473" i="2"/>
  <c r="B5177" i="2"/>
  <c r="B2470" i="2"/>
  <c r="B5215" i="2"/>
  <c r="B4049" i="2"/>
  <c r="B4056" i="2"/>
  <c r="B5255" i="2"/>
  <c r="B3193" i="2"/>
  <c r="B3999" i="2"/>
  <c r="B2467" i="2"/>
  <c r="B2828" i="2"/>
  <c r="B4122" i="2"/>
  <c r="B1772" i="2"/>
  <c r="B5211" i="2"/>
  <c r="B4717" i="2"/>
  <c r="B5239" i="2"/>
  <c r="B2000" i="2"/>
  <c r="B2823" i="2"/>
  <c r="B4545" i="2"/>
  <c r="B4711" i="2"/>
  <c r="B2953" i="2"/>
  <c r="B4672" i="2"/>
  <c r="B4744" i="2"/>
  <c r="B3435" i="2"/>
  <c r="B5293" i="2"/>
  <c r="B3122" i="2"/>
  <c r="B3525" i="2"/>
  <c r="B5318" i="2"/>
  <c r="B5582" i="2"/>
  <c r="B2936" i="2"/>
  <c r="B5143" i="2"/>
  <c r="B5187" i="2"/>
  <c r="B5237" i="2"/>
  <c r="B3781" i="2"/>
  <c r="B4663" i="2"/>
  <c r="B189" i="2"/>
  <c r="B4364" i="2"/>
  <c r="B4276" i="2"/>
  <c r="B5176" i="2"/>
  <c r="B5979" i="2"/>
  <c r="B5238" i="2"/>
  <c r="B5216" i="2"/>
  <c r="B5148" i="2"/>
  <c r="B2262" i="2"/>
  <c r="B3777" i="2"/>
  <c r="B1867" i="2"/>
  <c r="B5975" i="2"/>
  <c r="B2602" i="2"/>
  <c r="B2842" i="2"/>
  <c r="B1652" i="2"/>
  <c r="B1298" i="2"/>
  <c r="B5223" i="2"/>
  <c r="B1770" i="2"/>
  <c r="B19" i="2"/>
  <c r="B5301" i="2"/>
  <c r="B79" i="2"/>
  <c r="B5626" i="2"/>
  <c r="B5186" i="2"/>
  <c r="B2811" i="2"/>
  <c r="B2565" i="2"/>
  <c r="B621" i="2"/>
  <c r="B1484" i="2"/>
  <c r="B1872" i="2"/>
  <c r="B5312" i="2"/>
  <c r="B5259" i="2"/>
  <c r="B5201" i="2"/>
  <c r="B5288" i="2"/>
  <c r="B3328" i="2"/>
  <c r="B5135" i="2"/>
  <c r="B4669" i="2"/>
  <c r="B5310" i="2"/>
  <c r="B5174" i="2"/>
  <c r="B3267" i="2"/>
  <c r="B3621" i="2"/>
  <c r="B3905" i="2"/>
  <c r="B5196" i="2"/>
  <c r="B5284" i="2"/>
  <c r="B411" i="2"/>
  <c r="B5275" i="2"/>
  <c r="B5649" i="2"/>
  <c r="B3712" i="2"/>
  <c r="B5162" i="2"/>
  <c r="B1109" i="2"/>
  <c r="B1709" i="2"/>
  <c r="B4686" i="2"/>
  <c r="B855" i="2"/>
  <c r="B2727" i="2"/>
  <c r="B5500" i="2"/>
  <c r="B249" i="2"/>
  <c r="B4604" i="2"/>
  <c r="B1731" i="2"/>
  <c r="B4654" i="2"/>
  <c r="B4570" i="2"/>
  <c r="B1105" i="2"/>
  <c r="B4291" i="2"/>
  <c r="B5170" i="2"/>
  <c r="B2806" i="2"/>
  <c r="B4655" i="2"/>
  <c r="B5264" i="2"/>
  <c r="B4762" i="2"/>
  <c r="B4694" i="2"/>
  <c r="B4624" i="2"/>
  <c r="B5248" i="2"/>
  <c r="B4696" i="2"/>
  <c r="B5305" i="2"/>
  <c r="B5163" i="2"/>
  <c r="B2559" i="2"/>
  <c r="B221" i="2"/>
  <c r="B5213" i="2"/>
  <c r="B1889" i="2"/>
  <c r="B1191" i="2"/>
  <c r="B3320" i="2"/>
  <c r="B2772" i="2"/>
  <c r="B3904" i="2"/>
  <c r="B2810" i="2"/>
  <c r="B3532" i="2"/>
  <c r="B3564" i="2"/>
  <c r="B2956" i="2"/>
  <c r="B5629" i="2"/>
  <c r="B5314" i="2"/>
  <c r="B243" i="2"/>
  <c r="B5321" i="2"/>
  <c r="B4326" i="2"/>
  <c r="B4117" i="2"/>
  <c r="B3725" i="2"/>
  <c r="B1586" i="2"/>
  <c r="B5593" i="2"/>
  <c r="B5627" i="2"/>
  <c r="B2809" i="2"/>
  <c r="B1001" i="2"/>
  <c r="B3942" i="2"/>
  <c r="B5209" i="2"/>
  <c r="B3686" i="2"/>
  <c r="B1212" i="2"/>
  <c r="B3626" i="2"/>
  <c r="B465" i="2"/>
  <c r="B5226" i="2"/>
  <c r="B4359" i="2"/>
  <c r="B1368" i="2"/>
  <c r="B5339" i="2"/>
  <c r="B5625" i="2"/>
  <c r="B4750" i="2"/>
  <c r="B3845" i="2"/>
  <c r="B743" i="2"/>
  <c r="B5334" i="2"/>
  <c r="B3941" i="2"/>
  <c r="B1401" i="2"/>
  <c r="B5146" i="2"/>
  <c r="B5337" i="2"/>
  <c r="B5260" i="2"/>
  <c r="B2804" i="2"/>
  <c r="B4649" i="2"/>
  <c r="B1091" i="2"/>
  <c r="B5214" i="2"/>
  <c r="B5132" i="2"/>
  <c r="B5168" i="2"/>
  <c r="B4491" i="2"/>
  <c r="B5228" i="2"/>
  <c r="B3323" i="2"/>
  <c r="B1120" i="2"/>
  <c r="B5175" i="2"/>
  <c r="B1093" i="2"/>
  <c r="B5585" i="2"/>
  <c r="B5173" i="2"/>
  <c r="B5315" i="2"/>
  <c r="B5137" i="2"/>
  <c r="B4066" i="2"/>
  <c r="B5192" i="2"/>
  <c r="B5306" i="2"/>
  <c r="B5336" i="2"/>
  <c r="B5592" i="2"/>
  <c r="B5141" i="2"/>
  <c r="B3997" i="2"/>
  <c r="B5680" i="2"/>
  <c r="B4637" i="2"/>
  <c r="B742" i="2"/>
  <c r="B5129" i="2"/>
  <c r="B5157" i="2"/>
  <c r="B1975" i="2"/>
  <c r="B1875" i="2"/>
  <c r="B4650" i="2"/>
  <c r="B3914" i="2"/>
  <c r="B5662" i="2"/>
  <c r="B3751" i="2"/>
  <c r="B3664" i="2"/>
  <c r="B5297" i="2"/>
  <c r="B5313" i="2"/>
  <c r="B5185" i="2"/>
  <c r="B1618" i="2"/>
  <c r="B4593" i="2"/>
  <c r="B5328" i="2"/>
  <c r="B5556" i="2"/>
  <c r="B667" i="2"/>
  <c r="B5257" i="2"/>
  <c r="B5212" i="2"/>
  <c r="B1575" i="2"/>
  <c r="B5825" i="2"/>
  <c r="B4753" i="2"/>
  <c r="B5322" i="2"/>
  <c r="B3480" i="2"/>
  <c r="B1452" i="2"/>
  <c r="B5244" i="2"/>
  <c r="B2319" i="2"/>
  <c r="B510" i="2"/>
  <c r="B3849" i="2"/>
  <c r="B5983" i="2"/>
  <c r="B5044" i="2"/>
  <c r="B5193" i="2"/>
  <c r="B5311" i="2"/>
  <c r="B5145" i="2"/>
  <c r="B5136" i="2"/>
  <c r="B4687" i="2"/>
  <c r="B5133" i="2"/>
  <c r="B3419" i="2"/>
  <c r="B5191" i="2"/>
  <c r="B2473" i="2"/>
  <c r="B2547" i="2"/>
  <c r="B5012" i="2"/>
  <c r="B3934" i="2"/>
  <c r="B4681" i="2"/>
  <c r="B5278" i="2"/>
  <c r="B5138" i="2"/>
  <c r="B5142" i="2"/>
  <c r="B325" i="2"/>
  <c r="B5272" i="2"/>
  <c r="B5139" i="2"/>
  <c r="B5247" i="2"/>
  <c r="B678" i="2"/>
  <c r="B4703" i="2"/>
  <c r="B5232" i="2"/>
  <c r="B5180" i="2"/>
  <c r="B5273" i="2"/>
  <c r="B5643" i="2"/>
  <c r="B2550" i="2"/>
  <c r="B2837" i="2"/>
  <c r="B2106" i="2"/>
  <c r="B1571" i="2"/>
  <c r="B5198" i="2"/>
  <c r="B5271" i="2"/>
  <c r="B5608" i="2"/>
  <c r="B5546" i="2"/>
  <c r="B4705" i="2"/>
  <c r="B798" i="2"/>
  <c r="B1111" i="2"/>
  <c r="B4661" i="2"/>
  <c r="B2561" i="2"/>
  <c r="B180" i="2"/>
  <c r="B990" i="2"/>
  <c r="B5265" i="2"/>
  <c r="B3995" i="2"/>
  <c r="B5249" i="2"/>
  <c r="B5167" i="2"/>
  <c r="B5231" i="2"/>
  <c r="B935" i="2"/>
  <c r="B1472" i="2"/>
  <c r="B5277" i="2"/>
  <c r="B174" i="2"/>
  <c r="B3861" i="2"/>
  <c r="B4422" i="2"/>
  <c r="B5200" i="2"/>
  <c r="B5294" i="2"/>
  <c r="B5320" i="2"/>
  <c r="B5263" i="2"/>
  <c r="B5134" i="2"/>
  <c r="B5329" i="2"/>
  <c r="B5299" i="2"/>
  <c r="B5317" i="2"/>
  <c r="B5269" i="2"/>
  <c r="B4643" i="2"/>
  <c r="B3533" i="2"/>
  <c r="B4690" i="2"/>
  <c r="B5302" i="2"/>
  <c r="B4462" i="2"/>
  <c r="B5202" i="2"/>
  <c r="B2193" i="2"/>
  <c r="B2220" i="2"/>
  <c r="B3609" i="2"/>
  <c r="B2195" i="2"/>
  <c r="B3092" i="2"/>
  <c r="B3562" i="2"/>
  <c r="B348" i="2"/>
  <c r="B452" i="2"/>
  <c r="B2215" i="2"/>
  <c r="B2337" i="2"/>
  <c r="B5909" i="2"/>
  <c r="B2158" i="2"/>
  <c r="B378" i="2"/>
  <c r="B1221" i="2"/>
  <c r="B2586" i="2"/>
  <c r="B2160" i="2"/>
  <c r="B3067" i="2"/>
  <c r="B3834" i="2"/>
  <c r="B1879" i="2"/>
  <c r="B3143" i="2"/>
  <c r="B693" i="2"/>
  <c r="B2080" i="2"/>
  <c r="B5856" i="2"/>
  <c r="B2494" i="2"/>
  <c r="B487" i="2"/>
  <c r="B405" i="2"/>
  <c r="B422" i="2"/>
  <c r="B2192" i="2"/>
  <c r="B3830" i="2"/>
  <c r="B4509" i="2"/>
  <c r="B257" i="2"/>
  <c r="B5350" i="2"/>
  <c r="B2644" i="2"/>
  <c r="B3475" i="2"/>
  <c r="B4343" i="2"/>
  <c r="B2207" i="2"/>
  <c r="B2281" i="2"/>
  <c r="B4518" i="2"/>
  <c r="B4597" i="2"/>
  <c r="B5901" i="2"/>
  <c r="B5675" i="2"/>
  <c r="B5816" i="2"/>
  <c r="B712" i="2"/>
  <c r="B2019" i="2"/>
  <c r="B480" i="2"/>
  <c r="B3829" i="2"/>
  <c r="B2221" i="2"/>
  <c r="B4628" i="2"/>
  <c r="B1220" i="2"/>
  <c r="B2660" i="2"/>
  <c r="B2219" i="2"/>
  <c r="B1775" i="2"/>
  <c r="B4226" i="2"/>
  <c r="B4239" i="2"/>
  <c r="B2471" i="2"/>
  <c r="B5791" i="2"/>
  <c r="B5851" i="2"/>
  <c r="B5751" i="2"/>
  <c r="B2212" i="2"/>
  <c r="B4706" i="2"/>
  <c r="B4587" i="2"/>
  <c r="B5829" i="2"/>
  <c r="B4517" i="2"/>
  <c r="B231" i="2"/>
  <c r="B1812" i="2"/>
  <c r="B2658" i="2"/>
  <c r="B5539" i="2"/>
  <c r="B2620" i="2"/>
  <c r="B391" i="2"/>
  <c r="B5927" i="2"/>
  <c r="B5672" i="2"/>
  <c r="B4710" i="2"/>
  <c r="B5877" i="2"/>
  <c r="B2614" i="2"/>
  <c r="B54" i="2"/>
  <c r="B4934" i="2"/>
  <c r="B2545" i="2"/>
  <c r="B392" i="2"/>
  <c r="B2196" i="2"/>
  <c r="B2475" i="2"/>
  <c r="B5601" i="2"/>
  <c r="B2636" i="2"/>
  <c r="B1930" i="2"/>
  <c r="B5818" i="2"/>
  <c r="B1270" i="2"/>
  <c r="B4872" i="2"/>
  <c r="B401" i="2"/>
  <c r="B5383" i="2"/>
  <c r="B1407" i="2"/>
  <c r="B5987" i="2"/>
  <c r="B2374" i="2"/>
  <c r="B5707" i="2"/>
  <c r="B865" i="2"/>
  <c r="B2372" i="2"/>
  <c r="B2216" i="2"/>
  <c r="B2171" i="2"/>
  <c r="B398" i="2"/>
  <c r="B2640" i="2"/>
  <c r="B310" i="2"/>
  <c r="B4764" i="2"/>
  <c r="B1860" i="2"/>
  <c r="B471" i="2"/>
  <c r="B3718" i="2"/>
  <c r="B414" i="2"/>
  <c r="B3181" i="2"/>
  <c r="B309" i="2"/>
  <c r="B493" i="2"/>
  <c r="B2371" i="2"/>
  <c r="B1881" i="2"/>
  <c r="B5018" i="2"/>
  <c r="B5766" i="2"/>
  <c r="B5461" i="2"/>
  <c r="B2365" i="2"/>
  <c r="B289" i="2"/>
  <c r="B2204" i="2"/>
  <c r="B5739" i="2"/>
  <c r="B5926" i="2"/>
  <c r="B2214" i="2"/>
  <c r="B282" i="2"/>
  <c r="B442" i="2"/>
  <c r="B416" i="2"/>
  <c r="B2338" i="2"/>
  <c r="B5704" i="2"/>
  <c r="B4371" i="2"/>
  <c r="B236" i="2"/>
  <c r="B5525" i="2"/>
  <c r="B1857" i="2"/>
  <c r="B3094" i="2"/>
  <c r="B5526" i="2"/>
  <c r="B2022" i="2"/>
  <c r="B382" i="2"/>
  <c r="B2205" i="2"/>
  <c r="B1186" i="2"/>
  <c r="B2669" i="2"/>
  <c r="B5668" i="2"/>
  <c r="B4382" i="2"/>
  <c r="B4314" i="2"/>
  <c r="B5706" i="2"/>
  <c r="B894" i="2"/>
  <c r="B16" i="2"/>
  <c r="B4368" i="2"/>
  <c r="B3093" i="2"/>
  <c r="B186" i="2"/>
  <c r="B2618" i="2"/>
  <c r="B365" i="2"/>
  <c r="B2653" i="2"/>
  <c r="B275" i="2"/>
  <c r="B463" i="2"/>
  <c r="B1502" i="2"/>
  <c r="B255" i="2"/>
  <c r="B2056" i="2"/>
  <c r="B5781" i="2"/>
  <c r="B5022" i="2"/>
  <c r="B5449" i="2"/>
  <c r="B5800" i="2"/>
  <c r="B2134" i="2"/>
  <c r="B1370" i="2"/>
  <c r="B3673" i="2"/>
  <c r="B2359" i="2"/>
  <c r="B1325" i="2"/>
  <c r="B2668" i="2"/>
  <c r="B1861" i="2"/>
  <c r="B251" i="2"/>
  <c r="B2076" i="2"/>
  <c r="B410" i="2"/>
  <c r="B1958" i="2"/>
  <c r="B2341" i="2"/>
  <c r="B3776" i="2"/>
  <c r="B2367" i="2"/>
  <c r="B2003" i="2"/>
  <c r="B5378" i="2"/>
  <c r="B2591" i="2"/>
  <c r="B2609" i="2"/>
  <c r="B2649" i="2"/>
  <c r="B2350" i="2"/>
  <c r="B5908" i="2"/>
  <c r="B413" i="2"/>
  <c r="B491" i="2"/>
  <c r="B4598" i="2"/>
  <c r="B1149" i="2"/>
  <c r="B2178" i="2"/>
  <c r="B259" i="2"/>
  <c r="B4254" i="2"/>
  <c r="B4495" i="2"/>
  <c r="B5374" i="2"/>
  <c r="B2104" i="2"/>
  <c r="B5922" i="2"/>
  <c r="B270" i="2"/>
  <c r="B4869" i="2"/>
  <c r="B354" i="2"/>
  <c r="B372" i="2"/>
  <c r="B5852" i="2"/>
  <c r="B4418" i="2"/>
  <c r="B474" i="2"/>
  <c r="B4079" i="2"/>
  <c r="B3510" i="2"/>
  <c r="B3447" i="2"/>
  <c r="B4800" i="2"/>
  <c r="B5710" i="2"/>
  <c r="B333" i="2"/>
  <c r="B1994" i="2"/>
  <c r="B250" i="2"/>
  <c r="B26" i="2"/>
  <c r="B1951" i="2"/>
  <c r="B1982" i="2"/>
  <c r="B454" i="2"/>
  <c r="B446" i="2"/>
  <c r="B415" i="2"/>
  <c r="B285" i="2"/>
  <c r="B460" i="2"/>
  <c r="B216" i="2"/>
  <c r="B246" i="2"/>
  <c r="B342" i="2"/>
  <c r="B2629" i="2"/>
  <c r="B2641" i="2"/>
  <c r="B4496" i="2"/>
  <c r="B1856" i="2"/>
  <c r="B2616" i="2"/>
  <c r="B3089" i="2"/>
  <c r="B6002" i="2"/>
  <c r="B1332" i="2"/>
  <c r="B295" i="2"/>
  <c r="B434" i="2"/>
  <c r="B1748" i="2"/>
  <c r="B230" i="2"/>
  <c r="B3738" i="2"/>
  <c r="B2368" i="2"/>
  <c r="B5931" i="2"/>
  <c r="B207" i="2"/>
  <c r="B2621" i="2"/>
  <c r="B262" i="2"/>
  <c r="B4537" i="2"/>
  <c r="B2331" i="2"/>
  <c r="B2016" i="2"/>
  <c r="B4498" i="2"/>
  <c r="B1589" i="2"/>
  <c r="B2380" i="2"/>
  <c r="B443" i="2"/>
  <c r="B3992" i="2"/>
  <c r="B336" i="2"/>
  <c r="B287" i="2"/>
  <c r="B3963" i="2"/>
  <c r="B1185" i="2"/>
  <c r="B1180" i="2"/>
  <c r="B448" i="2"/>
  <c r="B360" i="2"/>
  <c r="B329" i="2"/>
  <c r="B5857" i="2"/>
  <c r="B2639" i="2"/>
  <c r="B252" i="2"/>
  <c r="B4320" i="2"/>
  <c r="B2370" i="2"/>
  <c r="B1926" i="2"/>
  <c r="B2637" i="2"/>
  <c r="B377" i="2"/>
  <c r="B5718" i="2"/>
  <c r="B370" i="2"/>
  <c r="B397" i="2"/>
  <c r="B313" i="2"/>
  <c r="B261" i="2"/>
  <c r="B384" i="2"/>
  <c r="B308" i="2"/>
  <c r="B235" i="2"/>
  <c r="B2816" i="2"/>
  <c r="B5169" i="2"/>
  <c r="B2202" i="2"/>
  <c r="B1882" i="2"/>
  <c r="B281" i="2"/>
  <c r="B375" i="2"/>
  <c r="B387" i="2"/>
  <c r="B444" i="2"/>
  <c r="B396" i="2"/>
  <c r="B462" i="2"/>
  <c r="B402" i="2"/>
  <c r="B2345" i="2"/>
  <c r="B334" i="2"/>
  <c r="B264" i="2"/>
  <c r="B4880" i="2"/>
  <c r="B357" i="2"/>
  <c r="B470" i="2"/>
  <c r="B4289" i="2"/>
  <c r="B2619" i="2"/>
  <c r="B3073" i="2"/>
  <c r="B1198" i="2"/>
  <c r="B369" i="2"/>
  <c r="B2201" i="2"/>
  <c r="B2355" i="2"/>
  <c r="B5225" i="2"/>
  <c r="B5689" i="2"/>
  <c r="B337" i="2"/>
  <c r="B2351" i="2"/>
  <c r="B2052" i="2"/>
  <c r="B4532" i="2"/>
  <c r="B2311" i="2"/>
  <c r="B237" i="2"/>
  <c r="B3056" i="2"/>
  <c r="B459" i="2"/>
  <c r="B2116" i="2"/>
  <c r="B327" i="2"/>
  <c r="B1820" i="2"/>
  <c r="B367" i="2"/>
  <c r="B303" i="2"/>
  <c r="B4502" i="2"/>
  <c r="B2206" i="2"/>
  <c r="B2626" i="2"/>
  <c r="B5898" i="2"/>
  <c r="B5638" i="2"/>
  <c r="B2320" i="2"/>
  <c r="B349" i="2"/>
  <c r="B2623" i="2"/>
  <c r="B355" i="2"/>
  <c r="B3955" i="2"/>
  <c r="B51" i="2"/>
  <c r="B1979" i="2"/>
  <c r="B504" i="2"/>
  <c r="B2655" i="2"/>
  <c r="B2612" i="2"/>
  <c r="B2180" i="2"/>
  <c r="B368" i="2"/>
  <c r="B5105" i="2"/>
  <c r="B976" i="2"/>
  <c r="B5611" i="2"/>
  <c r="B3665" i="2"/>
  <c r="B4925" i="2"/>
  <c r="B272" i="2"/>
  <c r="B2218" i="2"/>
  <c r="B5849" i="2"/>
  <c r="B347" i="2"/>
  <c r="B3737" i="2"/>
  <c r="B3106" i="2"/>
  <c r="B4497" i="2"/>
  <c r="B3387" i="2"/>
  <c r="B949" i="2"/>
  <c r="B417" i="2"/>
  <c r="B433" i="2"/>
  <c r="B2343" i="2"/>
  <c r="B961" i="2"/>
  <c r="B1884" i="2"/>
  <c r="B406" i="2"/>
  <c r="B389" i="2"/>
  <c r="B2622" i="2"/>
  <c r="B2208" i="2"/>
  <c r="B238" i="2"/>
  <c r="B5510" i="2"/>
  <c r="B2349" i="2"/>
  <c r="B326" i="2"/>
  <c r="B265" i="2"/>
  <c r="B466" i="2"/>
  <c r="B2546" i="2"/>
  <c r="B315" i="2"/>
  <c r="B5656" i="2"/>
  <c r="B649" i="2"/>
  <c r="B254" i="2"/>
  <c r="B430" i="2"/>
  <c r="B2188" i="2"/>
  <c r="B5369" i="2"/>
  <c r="B489" i="2"/>
  <c r="B188" i="2"/>
  <c r="B2227" i="2"/>
  <c r="B1036" i="2"/>
  <c r="B1426" i="2"/>
  <c r="B2509" i="2"/>
  <c r="B1607" i="2"/>
  <c r="B1823" i="2"/>
  <c r="B1041" i="2"/>
  <c r="B4765" i="2"/>
  <c r="B479" i="2"/>
  <c r="B478" i="2"/>
  <c r="B3298" i="2"/>
  <c r="B305" i="2"/>
  <c r="B5677" i="2"/>
  <c r="B2209" i="2"/>
  <c r="B5458" i="2"/>
  <c r="B4083" i="2"/>
  <c r="B178" i="2"/>
  <c r="B4373" i="2"/>
  <c r="B4447" i="2"/>
  <c r="B2654" i="2"/>
  <c r="B2593" i="2"/>
  <c r="B5602" i="2"/>
  <c r="B2630" i="2"/>
  <c r="B5695" i="2"/>
  <c r="B421" i="2"/>
  <c r="B1085" i="2"/>
  <c r="B2198" i="2"/>
  <c r="B4250" i="2"/>
  <c r="B2237" i="2"/>
  <c r="B1330" i="2"/>
  <c r="B1146" i="2"/>
  <c r="B5934" i="2"/>
  <c r="B2150" i="2"/>
  <c r="B5428" i="2"/>
  <c r="B412" i="2"/>
  <c r="B2625" i="2"/>
  <c r="B485" i="2"/>
  <c r="B4675" i="2"/>
  <c r="B4185" i="2"/>
  <c r="B3159" i="2"/>
  <c r="B5833" i="2"/>
  <c r="B3285" i="2"/>
  <c r="B2378" i="2"/>
  <c r="B2347" i="2"/>
  <c r="B2918" i="2"/>
  <c r="B2105" i="2"/>
  <c r="B5603" i="2"/>
  <c r="B3246" i="2"/>
  <c r="B842" i="2"/>
  <c r="B2814" i="2"/>
  <c r="B5820" i="2"/>
  <c r="B4619" i="2"/>
  <c r="B2988" i="2"/>
  <c r="B3048" i="2"/>
  <c r="B1622" i="2"/>
  <c r="B2759" i="2"/>
  <c r="B2477" i="2"/>
  <c r="B2228" i="2"/>
  <c r="B6004" i="2"/>
  <c r="B3191" i="2"/>
  <c r="B5716" i="2"/>
  <c r="B953" i="2"/>
  <c r="B5522" i="2"/>
  <c r="B3600" i="2"/>
  <c r="B841" i="2"/>
  <c r="B2858" i="2"/>
  <c r="B4419" i="2"/>
  <c r="B5949" i="2"/>
  <c r="B5837" i="2"/>
  <c r="B4592" i="2"/>
  <c r="B5208" i="2"/>
  <c r="B914" i="2"/>
  <c r="B3365" i="2"/>
  <c r="B834" i="2"/>
  <c r="B3009" i="2"/>
  <c r="B2375" i="2"/>
  <c r="B3601" i="2"/>
  <c r="B2456" i="2"/>
  <c r="B3367" i="2"/>
  <c r="B1679" i="2"/>
  <c r="B2488" i="2"/>
  <c r="B2596" i="2"/>
  <c r="B3722" i="2"/>
  <c r="B184" i="2"/>
  <c r="B2839" i="2"/>
  <c r="B2675" i="2"/>
  <c r="B1237" i="2"/>
  <c r="B3212" i="2"/>
  <c r="B2922" i="2"/>
  <c r="B2624" i="2"/>
  <c r="B2601" i="2"/>
  <c r="B2763" i="2"/>
  <c r="B3703" i="2"/>
  <c r="B3543" i="2"/>
  <c r="B3338" i="2"/>
  <c r="B1864" i="2"/>
  <c r="B3522" i="2"/>
  <c r="B134" i="2"/>
  <c r="B3376" i="2"/>
  <c r="B4896" i="2"/>
  <c r="B999" i="2"/>
  <c r="B2111" i="2"/>
  <c r="B3486" i="2"/>
  <c r="B3547" i="2"/>
  <c r="B152" i="2"/>
  <c r="B1939" i="2"/>
  <c r="B3747" i="2"/>
  <c r="B3541" i="2"/>
  <c r="B5780" i="2"/>
  <c r="B1447" i="2"/>
  <c r="B4832" i="2"/>
  <c r="B4441" i="2"/>
  <c r="B3879" i="2"/>
  <c r="B3370" i="2"/>
  <c r="B1131" i="2"/>
  <c r="B3724" i="2"/>
  <c r="B1256" i="2"/>
  <c r="B2724" i="2"/>
  <c r="B4165" i="2"/>
  <c r="B2448" i="2"/>
  <c r="B4414" i="2"/>
  <c r="B1213" i="2"/>
  <c r="B2046" i="2"/>
  <c r="B1469" i="2"/>
  <c r="B879" i="2"/>
  <c r="B142" i="2"/>
  <c r="B1764" i="2"/>
  <c r="B286" i="2"/>
  <c r="B3656" i="2"/>
  <c r="B3354" i="2"/>
  <c r="B361" i="2"/>
  <c r="B4301" i="2"/>
  <c r="B970" i="2"/>
  <c r="B373" i="2"/>
  <c r="B3451" i="2"/>
  <c r="B927" i="2"/>
  <c r="B2681" i="2"/>
  <c r="B3491" i="2"/>
  <c r="B3319" i="2"/>
  <c r="B3279" i="2"/>
  <c r="B2848" i="2"/>
  <c r="B3175" i="2"/>
  <c r="B1919" i="2"/>
  <c r="B3125" i="2"/>
  <c r="B2880" i="2"/>
  <c r="B2498" i="2"/>
  <c r="B5562" i="2"/>
  <c r="B2746" i="2"/>
  <c r="B5684" i="2"/>
  <c r="B3818" i="2"/>
  <c r="B1061" i="2"/>
  <c r="B3233" i="2"/>
  <c r="B223" i="2"/>
  <c r="B314" i="2"/>
  <c r="B3382" i="2"/>
  <c r="B3501" i="2"/>
  <c r="B3854" i="2"/>
  <c r="B3277" i="2"/>
  <c r="B4281" i="2"/>
  <c r="B2826" i="2"/>
  <c r="B204" i="2"/>
  <c r="B5654" i="2"/>
  <c r="B2799" i="2"/>
  <c r="B3832" i="2"/>
  <c r="B218" i="2"/>
  <c r="B3457" i="2"/>
  <c r="B2925" i="2"/>
  <c r="B5900" i="2"/>
  <c r="B4982" i="2"/>
  <c r="B2362" i="2"/>
  <c r="B2429" i="2"/>
  <c r="B293" i="2"/>
  <c r="B954" i="2"/>
  <c r="B5693" i="2"/>
  <c r="B2505" i="2"/>
  <c r="B5772" i="2"/>
  <c r="B2996" i="2"/>
  <c r="B3595" i="2"/>
  <c r="B1976" i="2"/>
  <c r="B3584" i="2"/>
  <c r="B3701" i="2"/>
  <c r="B2541" i="2"/>
  <c r="B1245" i="2"/>
  <c r="B1487" i="2"/>
  <c r="B3424" i="2"/>
  <c r="B3542" i="2"/>
  <c r="B2611" i="2"/>
  <c r="B5850" i="2"/>
  <c r="B2834" i="2"/>
  <c r="B5905" i="2"/>
  <c r="B3182" i="2"/>
  <c r="B2239" i="2"/>
  <c r="B2615" i="2"/>
  <c r="B187" i="2"/>
  <c r="B2908" i="2"/>
  <c r="B5709" i="2"/>
  <c r="B2663" i="2"/>
  <c r="B2413" i="2"/>
  <c r="B3154" i="2"/>
  <c r="B242" i="2"/>
  <c r="B1628" i="2"/>
  <c r="B5160" i="2"/>
  <c r="B5951" i="2"/>
  <c r="B5093" i="2"/>
  <c r="B3754" i="2"/>
  <c r="B409" i="2"/>
  <c r="B5991" i="2"/>
  <c r="B3702" i="2"/>
  <c r="B1511" i="2"/>
  <c r="B2896" i="2"/>
  <c r="B3152" i="2"/>
  <c r="B3377" i="2"/>
  <c r="B1361" i="2"/>
  <c r="B3312" i="2"/>
  <c r="B358" i="2"/>
  <c r="B2344" i="2"/>
  <c r="B3184" i="2"/>
  <c r="B3647" i="2"/>
  <c r="B5032" i="2"/>
  <c r="B3331" i="2"/>
  <c r="B4906" i="2"/>
  <c r="B3947" i="2"/>
  <c r="B3907" i="2"/>
  <c r="B5663" i="2"/>
  <c r="B2906" i="2"/>
  <c r="B209" i="2"/>
  <c r="B356" i="2"/>
  <c r="B404" i="2"/>
  <c r="B1096" i="2"/>
  <c r="B2440" i="2"/>
  <c r="B799" i="2"/>
  <c r="B3136" i="2"/>
  <c r="B5969" i="2"/>
  <c r="B2647" i="2"/>
  <c r="B4236" i="2"/>
  <c r="B4781" i="2"/>
  <c r="B1011" i="2"/>
  <c r="B3484" i="2"/>
  <c r="B2054" i="2"/>
  <c r="B2443" i="2"/>
  <c r="B5807" i="2"/>
  <c r="B2157" i="2"/>
  <c r="B2717" i="2"/>
  <c r="B2155" i="2"/>
  <c r="B5194" i="2"/>
  <c r="B3819" i="2"/>
  <c r="B3060" i="2"/>
  <c r="B753" i="2"/>
  <c r="B426" i="2"/>
  <c r="B2617" i="2"/>
  <c r="B1434" i="2"/>
  <c r="B4761" i="2"/>
  <c r="B3273" i="2"/>
  <c r="B2871" i="2"/>
  <c r="B4346" i="2"/>
  <c r="B3578" i="2"/>
  <c r="B440" i="2"/>
  <c r="B965" i="2"/>
  <c r="B3430" i="2"/>
  <c r="B3653" i="2"/>
  <c r="B6007" i="2"/>
  <c r="B3633" i="2"/>
  <c r="B3151" i="2"/>
  <c r="B4197" i="2"/>
  <c r="B2034" i="2"/>
  <c r="B362" i="2"/>
  <c r="B4062" i="2"/>
  <c r="B648" i="2"/>
  <c r="B986" i="2"/>
  <c r="B1007" i="2"/>
  <c r="B3880" i="2"/>
  <c r="B5782" i="2"/>
  <c r="B2483" i="2"/>
  <c r="B1592" i="2"/>
  <c r="B4511" i="2"/>
  <c r="B2399" i="2"/>
  <c r="B2336" i="2"/>
  <c r="B4884" i="2"/>
  <c r="B3931" i="2"/>
  <c r="B1210" i="2"/>
  <c r="B3713" i="2"/>
  <c r="B3465" i="2"/>
  <c r="B1168" i="2"/>
  <c r="B1081" i="2"/>
  <c r="B4522" i="2"/>
  <c r="B2853" i="2"/>
  <c r="B4693" i="2"/>
  <c r="B3146" i="2"/>
  <c r="B3675" i="2"/>
  <c r="B3316" i="2"/>
  <c r="B3821" i="2"/>
  <c r="B1122" i="2"/>
  <c r="B2758" i="2"/>
  <c r="B5599" i="2"/>
  <c r="B2284" i="2"/>
  <c r="B2183" i="2"/>
  <c r="B2149" i="2"/>
  <c r="B3082" i="2"/>
  <c r="B3744" i="2"/>
  <c r="B1768" i="2"/>
  <c r="B2184" i="2"/>
  <c r="B2356" i="2"/>
  <c r="B2332" i="2"/>
  <c r="B3822" i="2"/>
  <c r="B2980" i="2"/>
  <c r="B2782" i="2"/>
  <c r="B2238" i="2"/>
  <c r="B5845" i="2"/>
  <c r="B2131" i="2"/>
  <c r="B3538" i="2"/>
  <c r="B1383" i="2"/>
  <c r="B3399" i="2"/>
  <c r="B2582" i="2"/>
  <c r="B3450" i="2"/>
  <c r="B1138" i="2"/>
  <c r="B5470" i="2"/>
  <c r="B210" i="2"/>
  <c r="B3684" i="2"/>
  <c r="B3282" i="2"/>
  <c r="B5819" i="2"/>
  <c r="B2798" i="2"/>
  <c r="B1784" i="2"/>
  <c r="B3065" i="2"/>
  <c r="B1626" i="2"/>
  <c r="B2864" i="2"/>
  <c r="B108" i="2"/>
  <c r="B2829" i="2"/>
  <c r="B3196" i="2"/>
  <c r="B5542" i="2"/>
  <c r="B2580" i="2"/>
  <c r="B4090" i="2"/>
  <c r="B2881" i="2"/>
  <c r="B5910" i="2"/>
  <c r="B1842" i="2"/>
  <c r="B3736" i="2"/>
  <c r="B3242" i="2"/>
  <c r="B3924" i="2"/>
  <c r="B3658" i="2"/>
  <c r="B3138" i="2"/>
  <c r="B3072" i="2"/>
  <c r="B2558" i="2"/>
  <c r="B2874" i="2"/>
  <c r="B1888" i="2"/>
  <c r="B2882" i="2"/>
  <c r="B2712" i="2"/>
  <c r="B2578" i="2"/>
  <c r="B3133" i="2"/>
  <c r="B2879" i="2"/>
  <c r="B3340" i="2"/>
  <c r="B2607" i="2"/>
  <c r="B4339" i="2"/>
  <c r="B2071" i="2"/>
  <c r="B786" i="2"/>
  <c r="B4642" i="2"/>
  <c r="B3230" i="2"/>
  <c r="B3303" i="2"/>
  <c r="B2598" i="2"/>
  <c r="B2645" i="2"/>
  <c r="B3755" i="2"/>
  <c r="B5053" i="2"/>
  <c r="B3026" i="2"/>
  <c r="B3109" i="2"/>
  <c r="B5655" i="2"/>
  <c r="B5717" i="2"/>
  <c r="B3416" i="2"/>
  <c r="B172" i="2"/>
  <c r="B3043" i="2"/>
  <c r="B2445" i="2"/>
  <c r="B5764" i="2"/>
  <c r="B1104" i="2"/>
  <c r="B4006" i="2"/>
  <c r="B3856" i="2"/>
  <c r="B5687" i="2"/>
  <c r="B703" i="2"/>
  <c r="B331" i="2"/>
  <c r="B3824" i="2"/>
  <c r="B4337" i="2"/>
  <c r="B3255" i="2"/>
  <c r="B2894" i="2"/>
  <c r="B1323" i="2"/>
  <c r="B3276" i="2"/>
  <c r="B4614" i="2"/>
  <c r="B3438" i="2"/>
  <c r="B3153" i="2"/>
  <c r="B1826" i="2"/>
  <c r="B2843" i="2"/>
  <c r="B5797" i="2"/>
  <c r="B203" i="2"/>
  <c r="B1074" i="2"/>
  <c r="B2754" i="2"/>
  <c r="B3828" i="2"/>
  <c r="B3330" i="2"/>
  <c r="B2844" i="2"/>
  <c r="B2734" i="2"/>
  <c r="B4237" i="2"/>
  <c r="B381" i="2"/>
  <c r="B2836" i="2"/>
  <c r="B1773" i="2"/>
  <c r="B3030" i="2"/>
  <c r="B3300" i="2"/>
  <c r="B2114" i="2"/>
  <c r="B4457" i="2"/>
  <c r="B3409" i="2"/>
  <c r="B3792" i="2"/>
  <c r="B9" i="2"/>
  <c r="B3885" i="2"/>
  <c r="B3289" i="2"/>
  <c r="B1839" i="2"/>
  <c r="B3200" i="2"/>
  <c r="B3388" i="2"/>
  <c r="B3565" i="2"/>
  <c r="B3729" i="2"/>
  <c r="B323" i="2"/>
  <c r="B3772" i="2"/>
  <c r="B2107" i="2"/>
  <c r="B4308" i="2"/>
  <c r="B2404" i="2"/>
  <c r="B3668" i="2"/>
  <c r="B2353" i="2"/>
  <c r="B4367" i="2"/>
  <c r="B3927" i="2"/>
  <c r="B5235" i="2"/>
  <c r="B2878" i="2"/>
  <c r="B330" i="2"/>
  <c r="B5861" i="2"/>
  <c r="B256" i="2"/>
  <c r="B5072" i="2"/>
  <c r="B2525" i="2"/>
  <c r="B2869" i="2"/>
  <c r="B2463" i="2"/>
  <c r="B5756" i="2"/>
  <c r="B5785" i="2"/>
  <c r="B1108" i="2"/>
  <c r="B3991" i="2"/>
  <c r="B2464" i="2"/>
  <c r="B3801" i="2"/>
  <c r="B312" i="2"/>
  <c r="B2958" i="2"/>
  <c r="B4230" i="2"/>
  <c r="B2832" i="2"/>
  <c r="B3369" i="2"/>
  <c r="B1817" i="2"/>
  <c r="B2468" i="2"/>
  <c r="B1742" i="2"/>
  <c r="B3039" i="2"/>
  <c r="B1883" i="2"/>
  <c r="B4213" i="2"/>
  <c r="B4075" i="2"/>
  <c r="B4674" i="2"/>
  <c r="B5538" i="2"/>
  <c r="B826" i="2"/>
  <c r="B4828" i="2"/>
  <c r="B4189" i="2"/>
  <c r="B780" i="2"/>
  <c r="B2126" i="2"/>
  <c r="B4763" i="2"/>
  <c r="B2324" i="2"/>
  <c r="B4911" i="2"/>
  <c r="B5770" i="2"/>
  <c r="B385" i="2"/>
  <c r="B5831" i="2"/>
  <c r="B1200" i="2"/>
  <c r="B4855" i="2"/>
  <c r="B4249" i="2"/>
  <c r="B5591" i="2"/>
  <c r="B1202" i="2"/>
  <c r="B899" i="2"/>
  <c r="B2866" i="2"/>
  <c r="B4204" i="2"/>
  <c r="B4945" i="2"/>
  <c r="B4094" i="2"/>
  <c r="B5519" i="2"/>
  <c r="B5043" i="2"/>
  <c r="B4562" i="2"/>
  <c r="B3971" i="2"/>
  <c r="B458" i="2"/>
  <c r="B5086" i="2"/>
  <c r="B5108" i="2"/>
  <c r="B4867" i="2"/>
  <c r="B5062" i="2"/>
  <c r="B5971" i="2"/>
  <c r="B3074" i="2"/>
  <c r="B644" i="2"/>
  <c r="B4085" i="2"/>
  <c r="B4145" i="2"/>
  <c r="B1459" i="2"/>
  <c r="B481" i="2"/>
  <c r="B2875" i="2"/>
  <c r="B2055" i="2"/>
  <c r="B1996" i="2"/>
  <c r="B5745" i="2"/>
  <c r="B4900" i="2"/>
  <c r="B5059" i="2"/>
  <c r="B1443" i="2"/>
  <c r="B2779" i="2"/>
  <c r="B683" i="2"/>
  <c r="B3710" i="2"/>
  <c r="B3022" i="2"/>
  <c r="B4553" i="2"/>
  <c r="B5714" i="2"/>
  <c r="B771" i="2"/>
  <c r="B5619" i="2"/>
  <c r="B1151" i="2"/>
  <c r="B3337" i="2"/>
  <c r="B3368" i="2"/>
  <c r="B4813" i="2"/>
  <c r="B1049" i="2"/>
  <c r="B31" i="2"/>
  <c r="B722" i="2"/>
  <c r="B3956" i="2"/>
  <c r="B5769" i="2"/>
  <c r="B607" i="2"/>
  <c r="B2768" i="2"/>
  <c r="B5836" i="2"/>
  <c r="B822" i="2"/>
  <c r="B4992" i="2"/>
  <c r="B5045" i="2"/>
  <c r="B1727" i="2"/>
  <c r="B854" i="2"/>
  <c r="B4805" i="2"/>
  <c r="B1549" i="2"/>
  <c r="B5085" i="2"/>
  <c r="B167" i="2"/>
  <c r="B5891" i="2"/>
  <c r="B5356" i="2"/>
  <c r="B1250" i="2"/>
  <c r="B5575" i="2"/>
  <c r="B5040" i="2"/>
  <c r="B4888" i="2"/>
  <c r="B2939" i="2"/>
  <c r="B5030" i="2"/>
  <c r="B3216" i="2"/>
  <c r="B3329" i="2"/>
  <c r="B4673" i="2"/>
  <c r="B3518" i="2"/>
  <c r="B645" i="2"/>
  <c r="B4866" i="2"/>
  <c r="B5952" i="2"/>
  <c r="B137" i="2"/>
  <c r="B816" i="2"/>
  <c r="B3657" i="2"/>
  <c r="B2846" i="2"/>
  <c r="B700" i="2"/>
  <c r="B5210" i="2"/>
  <c r="B803" i="2"/>
  <c r="B224" i="2"/>
  <c r="B937" i="2"/>
  <c r="B4823" i="2"/>
  <c r="B3168" i="2"/>
  <c r="B4409" i="2"/>
  <c r="B5254" i="2"/>
  <c r="B2164" i="2"/>
  <c r="B3165" i="2"/>
  <c r="B802" i="2"/>
  <c r="B2272" i="2"/>
  <c r="B482" i="2"/>
  <c r="B4881" i="2"/>
  <c r="B5692" i="2"/>
  <c r="B3728" i="2"/>
  <c r="B3493" i="2"/>
  <c r="B5353" i="2"/>
  <c r="B640" i="2"/>
  <c r="B1753" i="2"/>
  <c r="B2289" i="2"/>
  <c r="B2224" i="2"/>
  <c r="B5028" i="2"/>
  <c r="B5955" i="2"/>
  <c r="B3314" i="2"/>
  <c r="B245" i="2"/>
  <c r="B2902" i="2"/>
  <c r="B951" i="2"/>
  <c r="B4460" i="2"/>
  <c r="B5885" i="2"/>
  <c r="B179" i="2"/>
  <c r="B717" i="2"/>
  <c r="B3472" i="2"/>
  <c r="B3197" i="2"/>
  <c r="B2074" i="2"/>
  <c r="B2045" i="2"/>
  <c r="B4931" i="2"/>
  <c r="B4335" i="2"/>
  <c r="B3909" i="2"/>
  <c r="B1780" i="2"/>
  <c r="B3620" i="2"/>
  <c r="B4202" i="2"/>
  <c r="B3714" i="2"/>
  <c r="B2077" i="2"/>
  <c r="B5039" i="2"/>
  <c r="B4493" i="2"/>
  <c r="B4965" i="2"/>
  <c r="B4533" i="2"/>
  <c r="B1978" i="2"/>
  <c r="B829" i="2"/>
  <c r="B4269" i="2"/>
  <c r="B4192" i="2"/>
  <c r="B4464" i="2"/>
  <c r="B4767" i="2"/>
  <c r="B2500" i="2"/>
  <c r="B4519" i="2"/>
  <c r="B1137" i="2"/>
  <c r="B5600" i="2"/>
  <c r="B2977" i="2"/>
  <c r="B4078" i="2"/>
  <c r="B5073" i="2"/>
  <c r="B4536" i="2"/>
  <c r="B4546" i="2"/>
  <c r="B938" i="2"/>
  <c r="B4115" i="2"/>
  <c r="B3226" i="2"/>
  <c r="B1170" i="2"/>
  <c r="B726" i="2"/>
  <c r="B5097" i="2"/>
  <c r="B5405" i="2"/>
  <c r="B1576" i="2"/>
  <c r="B3806" i="2"/>
  <c r="B500" i="2"/>
  <c r="B4073" i="2"/>
  <c r="B324" i="2"/>
  <c r="B4038" i="2"/>
  <c r="B4730" i="2"/>
  <c r="B5034" i="2"/>
  <c r="B4755" i="2"/>
  <c r="B4212" i="2"/>
  <c r="B1902" i="2"/>
  <c r="B3081" i="2"/>
  <c r="B1187" i="2"/>
  <c r="B5533" i="2"/>
  <c r="B4341" i="2"/>
  <c r="B2972" i="2"/>
  <c r="B1512" i="2"/>
  <c r="B5480" i="2"/>
  <c r="B973" i="2"/>
  <c r="B2590" i="2"/>
  <c r="B1890" i="2"/>
  <c r="B5229" i="2"/>
  <c r="B4897" i="2"/>
  <c r="B5468" i="2"/>
  <c r="B5700" i="2"/>
  <c r="B2235" i="2"/>
  <c r="B978" i="2"/>
  <c r="B853" i="2"/>
  <c r="B4023" i="2"/>
  <c r="B5911" i="2"/>
  <c r="B5919" i="2"/>
  <c r="B4473" i="2"/>
  <c r="B5" i="2"/>
  <c r="B30" i="2"/>
  <c r="B5881" i="2"/>
  <c r="B1725" i="2"/>
  <c r="B4360" i="2"/>
  <c r="B4224" i="2"/>
  <c r="B886" i="2"/>
  <c r="B1176" i="2"/>
  <c r="B5068" i="2"/>
  <c r="B5795" i="2"/>
  <c r="B4653" i="2"/>
  <c r="B5682" i="2"/>
  <c r="B3211" i="2"/>
  <c r="B5408" i="2"/>
  <c r="B1553" i="2"/>
  <c r="B4284" i="2"/>
  <c r="B5325" i="2"/>
  <c r="B1175" i="2"/>
  <c r="B5423" i="2"/>
  <c r="B1779" i="2"/>
  <c r="B796" i="2"/>
  <c r="B4995" i="2"/>
  <c r="B2121" i="2"/>
  <c r="B3041" i="2"/>
  <c r="B1582" i="2"/>
  <c r="B1910" i="2"/>
  <c r="B5004" i="2"/>
  <c r="B4436" i="2"/>
  <c r="B5070" i="2"/>
  <c r="B4902" i="2"/>
  <c r="B5165" i="2"/>
  <c r="B5051" i="2"/>
  <c r="B29" i="2"/>
  <c r="B4981" i="2"/>
  <c r="B979" i="2"/>
  <c r="B4970" i="2"/>
  <c r="B1344" i="2"/>
  <c r="B2095" i="2"/>
  <c r="B1525" i="2"/>
  <c r="B4275" i="2"/>
  <c r="B5025" i="2"/>
  <c r="B4208" i="2"/>
  <c r="B1515" i="2"/>
  <c r="B2604" i="2"/>
  <c r="B505" i="2"/>
  <c r="B1321" i="2"/>
  <c r="B969" i="2"/>
  <c r="B2057" i="2"/>
  <c r="B680" i="2"/>
  <c r="B3925" i="2"/>
  <c r="B864" i="2"/>
  <c r="B5520" i="2"/>
  <c r="B4679" i="2"/>
  <c r="B4529" i="2"/>
  <c r="B679" i="2"/>
  <c r="B2306" i="2"/>
  <c r="B5679" i="2"/>
  <c r="B1154" i="2"/>
  <c r="B4456" i="2"/>
  <c r="B3968" i="2"/>
  <c r="B2305" i="2"/>
  <c r="B2041" i="2"/>
  <c r="B5101" i="2"/>
  <c r="B4864" i="2"/>
  <c r="B759" i="2"/>
  <c r="B3715" i="2"/>
  <c r="B4556" i="2"/>
  <c r="B3474" i="2"/>
  <c r="B5041" i="2"/>
  <c r="B4008" i="2"/>
  <c r="B5112" i="2"/>
  <c r="B5741" i="2"/>
  <c r="B691" i="2"/>
  <c r="B5109" i="2"/>
  <c r="B1196" i="2"/>
  <c r="B4458" i="2"/>
  <c r="B4858" i="2"/>
  <c r="B2433" i="2"/>
  <c r="B5397" i="2"/>
  <c r="B2632" i="2"/>
  <c r="B1119" i="2"/>
  <c r="B2269" i="2"/>
  <c r="B2273" i="2"/>
  <c r="B996" i="2"/>
  <c r="B4086" i="2"/>
  <c r="B4247" i="2"/>
  <c r="B4543" i="2"/>
  <c r="B4950" i="2"/>
  <c r="B1841" i="2"/>
  <c r="B4660" i="2"/>
  <c r="B807" i="2"/>
  <c r="B3057" i="2"/>
  <c r="B4825" i="2"/>
  <c r="B1218" i="2"/>
  <c r="B3847" i="2"/>
  <c r="B2096" i="2"/>
  <c r="B4118" i="2"/>
  <c r="B4770" i="2"/>
  <c r="B4381" i="2"/>
  <c r="B2431" i="2"/>
  <c r="B5651" i="2"/>
  <c r="B3003" i="2"/>
  <c r="B5607" i="2"/>
  <c r="B5066" i="2"/>
  <c r="B4478" i="2"/>
  <c r="B2298" i="2"/>
  <c r="B1646" i="2"/>
  <c r="B4891" i="2"/>
  <c r="B4803" i="2"/>
  <c r="B2312" i="2"/>
  <c r="B5060" i="2"/>
  <c r="B4059" i="2"/>
  <c r="B2884" i="2"/>
  <c r="B2726" i="2"/>
  <c r="B4807" i="2"/>
  <c r="B4850" i="2"/>
  <c r="B450" i="2"/>
  <c r="B5888" i="2"/>
  <c r="B48" i="2"/>
  <c r="B5219" i="2"/>
  <c r="B811" i="2"/>
  <c r="B1005" i="2"/>
  <c r="B2299" i="2"/>
  <c r="B1350" i="2"/>
  <c r="B830" i="2"/>
  <c r="B1574" i="2"/>
  <c r="B5077" i="2"/>
  <c r="B5385" i="2"/>
  <c r="B639" i="2"/>
  <c r="B1239" i="2"/>
  <c r="B3238" i="2"/>
  <c r="B5653" i="2"/>
  <c r="B420" i="2"/>
  <c r="B301" i="2"/>
  <c r="B4479" i="2"/>
  <c r="B4701" i="2"/>
  <c r="B2659" i="2"/>
  <c r="B4792" i="2"/>
  <c r="B4158" i="2"/>
  <c r="B5002" i="2"/>
  <c r="B379" i="2"/>
  <c r="B1173" i="2"/>
  <c r="B4255" i="2"/>
  <c r="B3980" i="2"/>
  <c r="B946" i="2"/>
  <c r="B5476" i="2"/>
  <c r="B4039" i="2"/>
  <c r="B5121" i="2"/>
  <c r="B4277" i="2"/>
  <c r="B4846" i="2"/>
  <c r="B1068" i="2"/>
  <c r="B4435" i="2"/>
  <c r="B4689" i="2"/>
  <c r="B1672" i="2"/>
  <c r="B1037" i="2"/>
  <c r="B642" i="2"/>
  <c r="B5867" i="2"/>
  <c r="B1164" i="2"/>
  <c r="B760" i="2"/>
  <c r="B1960" i="2"/>
  <c r="B808" i="2"/>
  <c r="B3966" i="2"/>
  <c r="B306" i="2"/>
  <c r="B997" i="2"/>
  <c r="B4899" i="2"/>
  <c r="B5489" i="2"/>
  <c r="B636" i="2"/>
  <c r="B2751" i="2"/>
  <c r="B2265" i="2"/>
  <c r="B3202" i="2"/>
  <c r="B5126" i="2"/>
  <c r="B5019" i="2"/>
  <c r="B5875" i="2"/>
  <c r="B5779" i="2"/>
  <c r="B4848" i="2"/>
  <c r="B1962" i="2"/>
  <c r="B4904" i="2"/>
  <c r="B966" i="2"/>
  <c r="B2379" i="2"/>
  <c r="B731" i="2"/>
  <c r="B1021" i="2"/>
  <c r="B1448" i="2"/>
  <c r="B918" i="2"/>
  <c r="B5087" i="2"/>
  <c r="B3778" i="2"/>
  <c r="B3090" i="2"/>
  <c r="B2009" i="2"/>
  <c r="B130" i="2"/>
  <c r="B4182" i="2"/>
  <c r="B4887" i="2"/>
  <c r="B4313" i="2"/>
  <c r="B4842" i="2"/>
  <c r="B5613" i="2"/>
  <c r="B3842" i="2"/>
  <c r="B3516" i="2"/>
  <c r="B4798" i="2"/>
  <c r="B728" i="2"/>
  <c r="B634" i="2"/>
  <c r="B2156" i="2"/>
  <c r="B4162" i="2"/>
  <c r="B5359" i="2"/>
  <c r="B1206" i="2"/>
  <c r="B4218" i="2"/>
  <c r="B4295" i="2"/>
  <c r="B4847" i="2"/>
  <c r="B2253" i="2"/>
  <c r="B4853" i="2"/>
  <c r="B738" i="2"/>
  <c r="B388" i="2"/>
  <c r="B4037" i="2"/>
  <c r="B183" i="2"/>
  <c r="B828" i="2"/>
  <c r="B4914" i="2"/>
  <c r="B4979" i="2"/>
  <c r="B5462" i="2"/>
  <c r="B825" i="2"/>
  <c r="B752" i="2"/>
  <c r="B2078" i="2"/>
  <c r="B4635" i="2"/>
  <c r="B4912" i="2"/>
  <c r="B1716" i="2"/>
  <c r="B4882" i="2"/>
  <c r="B5708" i="2"/>
  <c r="B4266" i="2"/>
  <c r="B2143" i="2"/>
  <c r="B4605" i="2"/>
  <c r="B4822" i="2"/>
  <c r="B917" i="2"/>
  <c r="B28" i="2"/>
  <c r="B901" i="2"/>
  <c r="B1199" i="2"/>
  <c r="B3960" i="2"/>
  <c r="B1504" i="2"/>
  <c r="B4081" i="2"/>
  <c r="B2162" i="2"/>
  <c r="B4399" i="2"/>
  <c r="B1264" i="2"/>
  <c r="B2087" i="2"/>
  <c r="B4625" i="2"/>
  <c r="B4459" i="2"/>
  <c r="B5038" i="2"/>
  <c r="B4260" i="2"/>
  <c r="B4714" i="2"/>
  <c r="B1172" i="2"/>
  <c r="B5079" i="2"/>
  <c r="B4065" i="2"/>
  <c r="B4195" i="2"/>
  <c r="B4841" i="2"/>
  <c r="B3084" i="2"/>
  <c r="B658" i="2"/>
  <c r="B1281" i="2"/>
  <c r="B4099" i="2"/>
  <c r="B4070" i="2"/>
  <c r="B5670" i="2"/>
  <c r="B5589" i="2"/>
  <c r="B3180" i="2"/>
  <c r="B5862" i="2"/>
  <c r="B2553" i="2"/>
  <c r="B4812" i="2"/>
  <c r="B1274" i="2"/>
  <c r="B5104" i="2"/>
  <c r="B4601" i="2"/>
  <c r="B663" i="2"/>
  <c r="B959" i="2"/>
  <c r="B627" i="2"/>
  <c r="B4830" i="2"/>
  <c r="B2771" i="2"/>
  <c r="B5823" i="2"/>
  <c r="B3961" i="2"/>
  <c r="B4340" i="2"/>
  <c r="B2963" i="2"/>
  <c r="B1392" i="2"/>
  <c r="B1318" i="2"/>
  <c r="B2860" i="2"/>
  <c r="B2927" i="2"/>
  <c r="B1878" i="2"/>
  <c r="B4067" i="2"/>
  <c r="B3414" i="2"/>
  <c r="B5398" i="2"/>
  <c r="B4988" i="2"/>
  <c r="B1052" i="2"/>
  <c r="B673" i="2"/>
  <c r="B3309" i="2"/>
  <c r="B4033" i="2"/>
  <c r="B3598" i="2"/>
  <c r="B710" i="2"/>
  <c r="B2277" i="2"/>
  <c r="B1192" i="2"/>
  <c r="B4061" i="2"/>
  <c r="B4416" i="2"/>
  <c r="B5124" i="2"/>
  <c r="B4077" i="2"/>
  <c r="B699" i="2"/>
  <c r="B913" i="2"/>
  <c r="B1903" i="2"/>
  <c r="B2083" i="2"/>
  <c r="B1703" i="2"/>
  <c r="B898" i="2"/>
  <c r="B4865" i="2"/>
  <c r="B3207" i="2"/>
  <c r="B4962" i="2"/>
  <c r="B4530" i="2"/>
  <c r="B4677" i="2"/>
  <c r="B1075" i="2"/>
  <c r="B4058" i="2"/>
  <c r="B891" i="2"/>
  <c r="B4100" i="2"/>
  <c r="B5688" i="2"/>
  <c r="B2750" i="2"/>
  <c r="B4856" i="2"/>
  <c r="B1156" i="2"/>
  <c r="B992" i="2"/>
  <c r="B1430" i="2"/>
  <c r="B2945" i="2"/>
  <c r="B297" i="2"/>
  <c r="B801" i="2"/>
  <c r="B1605" i="2"/>
  <c r="B1008" i="2"/>
  <c r="B4926" i="2"/>
  <c r="B4321" i="2"/>
  <c r="B1042" i="2"/>
  <c r="B4227" i="2"/>
  <c r="B5832" i="2"/>
  <c r="B5895" i="2"/>
  <c r="B2932" i="2"/>
  <c r="B2113" i="2"/>
  <c r="B2942" i="2"/>
  <c r="B631" i="2"/>
  <c r="B2317" i="2"/>
  <c r="B4820" i="2"/>
  <c r="B1696" i="2"/>
  <c r="B3038" i="2"/>
  <c r="B2974" i="2"/>
  <c r="B3051" i="2"/>
  <c r="B1911" i="2"/>
  <c r="B2507" i="2"/>
  <c r="B3284" i="2"/>
  <c r="B4525" i="2"/>
  <c r="B1698" i="2"/>
  <c r="B2035" i="2"/>
  <c r="B4989" i="2"/>
  <c r="B4443" i="2"/>
  <c r="B698" i="2"/>
  <c r="B4606" i="2"/>
  <c r="B3439" i="2"/>
  <c r="B1100" i="2"/>
  <c r="B386" i="2"/>
  <c r="B2487" i="2"/>
  <c r="B4668" i="2"/>
  <c r="B4889" i="2"/>
  <c r="B2147" i="2"/>
  <c r="B5753" i="2"/>
  <c r="B5013" i="2"/>
  <c r="B2854" i="2"/>
  <c r="B5046" i="2"/>
  <c r="B4007" i="2"/>
  <c r="B4811" i="2"/>
  <c r="B1803" i="2"/>
  <c r="B4801" i="2"/>
  <c r="B5729" i="2"/>
  <c r="B4909" i="2"/>
  <c r="B4051" i="2"/>
  <c r="B818" i="2"/>
  <c r="B4026" i="2"/>
  <c r="B4408" i="2"/>
  <c r="B1947" i="2"/>
  <c r="B5058" i="2"/>
  <c r="B3449" i="2"/>
  <c r="B4273" i="2"/>
  <c r="B5164" i="2"/>
  <c r="B605" i="2"/>
  <c r="B2066" i="2"/>
  <c r="B5879" i="2"/>
  <c r="B893" i="2"/>
  <c r="B4747" i="2"/>
  <c r="B1527" i="2"/>
  <c r="B2169" i="2"/>
  <c r="B5941" i="2"/>
  <c r="B4802" i="2"/>
  <c r="B2030" i="2"/>
  <c r="B916" i="2"/>
  <c r="B4120" i="2"/>
  <c r="B3572" i="2"/>
  <c r="B3262" i="2"/>
  <c r="B2295" i="2"/>
  <c r="B4824" i="2"/>
  <c r="B1923" i="2"/>
  <c r="B5775" i="2"/>
  <c r="B2885" i="2"/>
  <c r="B50" i="2"/>
  <c r="B1990" i="2"/>
  <c r="B2050" i="2"/>
  <c r="B4097" i="2"/>
  <c r="B3512" i="2"/>
  <c r="B2252" i="2"/>
  <c r="B5159" i="2"/>
  <c r="B3047" i="2"/>
  <c r="B1229" i="2"/>
  <c r="B5031" i="2"/>
  <c r="B3007" i="2"/>
  <c r="B5906" i="2"/>
  <c r="B2159" i="2"/>
  <c r="B1559" i="2"/>
  <c r="B4622" i="2"/>
  <c r="B2303" i="2"/>
  <c r="B4353" i="2"/>
  <c r="B3054" i="2"/>
  <c r="B5098" i="2"/>
  <c r="B2857" i="2"/>
  <c r="B2294" i="2"/>
  <c r="B3014" i="2"/>
  <c r="B3321" i="2"/>
  <c r="B2254" i="2"/>
  <c r="B3466" i="2"/>
  <c r="B5440" i="2"/>
  <c r="B1741" i="2"/>
  <c r="B4634" i="2"/>
  <c r="B5473" i="2"/>
  <c r="B2053" i="2"/>
  <c r="B774" i="2"/>
  <c r="B5731" i="2"/>
  <c r="B3455" i="2"/>
  <c r="B787" i="2"/>
  <c r="B5094" i="2"/>
  <c r="B4963" i="2"/>
  <c r="B905" i="2"/>
  <c r="B1267" i="2"/>
  <c r="B5976" i="2"/>
  <c r="B4448" i="2"/>
  <c r="B4957" i="2"/>
  <c r="B4833" i="2"/>
  <c r="B4541" i="2"/>
  <c r="B2049" i="2"/>
  <c r="B5092" i="2"/>
  <c r="B4590" i="2"/>
  <c r="B1279" i="2"/>
  <c r="B4488" i="2"/>
  <c r="B4421" i="2"/>
  <c r="B4437" i="2"/>
  <c r="B4778" i="2"/>
  <c r="B4733" i="2"/>
  <c r="B4645" i="2"/>
  <c r="B1103" i="2"/>
  <c r="B980" i="2"/>
  <c r="B5448" i="2"/>
  <c r="B2387" i="2"/>
  <c r="B5387" i="2"/>
  <c r="B4209" i="2"/>
  <c r="B4552" i="2"/>
  <c r="B214" i="2"/>
  <c r="B1194" i="2"/>
  <c r="B53" i="2"/>
  <c r="B2250" i="2"/>
  <c r="B2432" i="2"/>
  <c r="B3232" i="2"/>
  <c r="B4477" i="2"/>
  <c r="B3032" i="2"/>
  <c r="B4485" i="2"/>
  <c r="B4977" i="2"/>
  <c r="B1065" i="2"/>
  <c r="B5743" i="2"/>
  <c r="B2258" i="2"/>
  <c r="B2067" i="2"/>
  <c r="B5808" i="2"/>
  <c r="B1303" i="2"/>
  <c r="B1125" i="2"/>
  <c r="B723" i="2"/>
  <c r="B2161" i="2"/>
  <c r="B650" i="2"/>
  <c r="B1302" i="2"/>
  <c r="B1613" i="2"/>
  <c r="B3949" i="2"/>
  <c r="B1163" i="2"/>
  <c r="B1179" i="2"/>
  <c r="B5389" i="2"/>
  <c r="B3679" i="2"/>
  <c r="B1372" i="2"/>
  <c r="B5393" i="2"/>
  <c r="B609" i="2"/>
  <c r="B2865" i="2"/>
  <c r="B1058" i="2"/>
  <c r="B1873" i="2"/>
  <c r="B817" i="2"/>
  <c r="B3127" i="2"/>
  <c r="B5995" i="2"/>
  <c r="B2125" i="2"/>
  <c r="B580" i="2"/>
  <c r="B3706" i="2"/>
  <c r="B2085" i="2"/>
  <c r="B4228" i="2"/>
  <c r="B1378" i="2"/>
  <c r="B4582" i="2"/>
  <c r="B2851" i="2"/>
  <c r="B4329" i="2"/>
  <c r="B3705" i="2"/>
  <c r="B778" i="2"/>
  <c r="B4348" i="2"/>
  <c r="B2877" i="2"/>
  <c r="B1226" i="2"/>
  <c r="B1921" i="2"/>
  <c r="B2434" i="2"/>
  <c r="B419" i="2"/>
  <c r="B3091" i="2"/>
  <c r="B3987" i="2"/>
  <c r="B4384" i="2"/>
  <c r="B439" i="2"/>
  <c r="B1957" i="2"/>
  <c r="B5517" i="2"/>
  <c r="B2743" i="2"/>
  <c r="B5128" i="2"/>
  <c r="B1050" i="2"/>
  <c r="B5999" i="2"/>
  <c r="B4948" i="2"/>
  <c r="B1135" i="2"/>
  <c r="B721" i="2"/>
  <c r="B1381" i="2"/>
  <c r="B2794" i="2"/>
  <c r="B3318" i="2"/>
  <c r="B4551" i="2"/>
  <c r="B4787" i="2"/>
  <c r="B63" i="2"/>
  <c r="B2282" i="2"/>
  <c r="B781" i="2"/>
  <c r="B3102" i="2"/>
  <c r="B3492" i="2"/>
  <c r="B2867" i="2"/>
  <c r="B2316" i="2"/>
  <c r="B2142" i="2"/>
  <c r="B1035" i="2"/>
  <c r="B5049" i="2"/>
  <c r="B4324" i="2"/>
  <c r="B3407" i="2"/>
  <c r="B2146" i="2"/>
  <c r="B784" i="2"/>
  <c r="B4905" i="2"/>
  <c r="B5234" i="2"/>
  <c r="B4198" i="2"/>
  <c r="B4984" i="2"/>
  <c r="B5752" i="2"/>
  <c r="B768" i="2"/>
  <c r="B4959" i="2"/>
  <c r="B750" i="2"/>
  <c r="B1755" i="2"/>
  <c r="B4565" i="2"/>
  <c r="B5966" i="2"/>
  <c r="B745" i="2"/>
  <c r="B1807" i="2"/>
  <c r="B5172" i="2"/>
  <c r="B2831" i="2"/>
  <c r="B5394" i="2"/>
  <c r="B3689" i="2"/>
  <c r="B3962" i="2"/>
  <c r="B4917" i="2"/>
  <c r="B729" i="2"/>
  <c r="B5406" i="2"/>
  <c r="B4920" i="2"/>
  <c r="B3507" i="2"/>
  <c r="B4796" i="2"/>
  <c r="B1014" i="2"/>
  <c r="B3374" i="2"/>
  <c r="B5099" i="2"/>
  <c r="B3114" i="2"/>
  <c r="B1177" i="2"/>
  <c r="B431" i="2"/>
  <c r="B4102" i="2"/>
  <c r="B844" i="2"/>
  <c r="B4629" i="2"/>
  <c r="B2263" i="2"/>
  <c r="B3097" i="2"/>
  <c r="B4095" i="2"/>
  <c r="B5081" i="2"/>
  <c r="B1358" i="2"/>
  <c r="B5392" i="2"/>
  <c r="B2651" i="2"/>
  <c r="B1894" i="2"/>
  <c r="B1612" i="2"/>
  <c r="B1756" i="2"/>
  <c r="B3959" i="2"/>
  <c r="B982" i="2"/>
  <c r="B5008" i="2"/>
  <c r="B5047" i="2"/>
  <c r="B3198" i="2"/>
  <c r="B4923" i="2"/>
  <c r="B5020" i="2"/>
  <c r="B5776" i="2"/>
  <c r="B921" i="2"/>
  <c r="B1369" i="2"/>
  <c r="B4797" i="2"/>
  <c r="B2296" i="2"/>
  <c r="B5759" i="2"/>
  <c r="B4104" i="2"/>
  <c r="B1774" i="2"/>
  <c r="B4171" i="2"/>
  <c r="B3459" i="2"/>
  <c r="B4374" i="2"/>
  <c r="B4877" i="2"/>
  <c r="B2318" i="2"/>
  <c r="B5117" i="2"/>
  <c r="B5734" i="2"/>
  <c r="B3634" i="2"/>
  <c r="B4623" i="2"/>
  <c r="B4808" i="2"/>
  <c r="B1915" i="2"/>
  <c r="B2698" i="2"/>
  <c r="B1079" i="2"/>
  <c r="B2642" i="2"/>
  <c r="B1416" i="2"/>
  <c r="B4372" i="2"/>
  <c r="B1201" i="2"/>
  <c r="B1110" i="2"/>
  <c r="B107" i="2"/>
  <c r="B4299" i="2"/>
  <c r="B2018" i="2"/>
  <c r="B764" i="2"/>
  <c r="B2904" i="2"/>
  <c r="B4918" i="2"/>
  <c r="B4188" i="2"/>
  <c r="B2672" i="2"/>
  <c r="B4214" i="2"/>
  <c r="B4720" i="2"/>
  <c r="B2940" i="2"/>
  <c r="B4964" i="2"/>
  <c r="B4306" i="2"/>
  <c r="B4392" i="2"/>
  <c r="B2313" i="2"/>
  <c r="B2587" i="2"/>
  <c r="B733" i="2"/>
  <c r="B3973" i="2"/>
  <c r="B2731" i="2"/>
  <c r="B4091" i="2"/>
  <c r="B1954" i="2"/>
  <c r="B4467" i="2"/>
  <c r="B782" i="2"/>
  <c r="B3906" i="2"/>
  <c r="B2089" i="2"/>
  <c r="B5531" i="2"/>
  <c r="B2112" i="2"/>
  <c r="B4135" i="2"/>
  <c r="B5617" i="2"/>
  <c r="B4810" i="2"/>
  <c r="B1821" i="2"/>
  <c r="B2260" i="2"/>
  <c r="B931" i="2"/>
  <c r="B790" i="2"/>
  <c r="B1940" i="2"/>
  <c r="B5859" i="2"/>
  <c r="B3534" i="2"/>
  <c r="B3177" i="2"/>
  <c r="B4974" i="2"/>
  <c r="B1162" i="2"/>
  <c r="B5923" i="2"/>
  <c r="B5330" i="2"/>
  <c r="B3357" i="2"/>
  <c r="B4347" i="2"/>
  <c r="B2538" i="2"/>
  <c r="B2346" i="2"/>
  <c r="B537" i="2"/>
  <c r="B1269" i="2"/>
  <c r="B1157" i="2"/>
  <c r="B815" i="2"/>
  <c r="B646" i="2"/>
  <c r="B5777" i="2"/>
  <c r="B1178" i="2"/>
  <c r="B4819" i="2"/>
  <c r="B4191" i="2"/>
  <c r="B4178" i="2"/>
  <c r="B5036" i="2"/>
  <c r="B2093" i="2"/>
  <c r="B5017" i="2"/>
  <c r="B4355" i="2"/>
  <c r="B4683" i="2"/>
  <c r="B2302" i="2"/>
  <c r="B1182" i="2"/>
  <c r="B1117" i="2"/>
  <c r="B701" i="2"/>
  <c r="B849" i="2"/>
  <c r="B4351" i="2"/>
  <c r="B2271" i="2"/>
  <c r="B2569" i="2"/>
  <c r="B4486" i="2"/>
  <c r="B1810" i="2"/>
  <c r="B5052" i="2"/>
  <c r="B2396" i="2"/>
  <c r="B4771" i="2"/>
  <c r="B5674" i="2"/>
  <c r="B4503" i="2"/>
  <c r="B133" i="2"/>
  <c r="B1427" i="2"/>
  <c r="B5413" i="2"/>
  <c r="B4210" i="2"/>
  <c r="B2357" i="2"/>
  <c r="B1048" i="2"/>
  <c r="B4444" i="2"/>
  <c r="B3537" i="2"/>
  <c r="B4572" i="2"/>
  <c r="B4579" i="2"/>
  <c r="B2300" i="2"/>
  <c r="B1241" i="2"/>
  <c r="B4108" i="2"/>
  <c r="B105" i="2"/>
  <c r="B766" i="2"/>
  <c r="B575" i="2"/>
  <c r="B1928" i="2"/>
  <c r="B3964" i="2"/>
  <c r="B4470" i="2"/>
  <c r="B868" i="2"/>
  <c r="B5610" i="2"/>
  <c r="B866" i="2"/>
  <c r="B897" i="2"/>
  <c r="B5465" i="2"/>
  <c r="B78" i="2"/>
  <c r="B4757" i="2"/>
  <c r="B1650" i="2"/>
  <c r="B3508" i="2"/>
  <c r="B1796" i="2"/>
  <c r="B4783" i="2"/>
  <c r="B2497" i="2"/>
  <c r="B3467" i="2"/>
  <c r="B963" i="2"/>
  <c r="B3360" i="2"/>
  <c r="B5161" i="2"/>
  <c r="B2684" i="2"/>
  <c r="B4951" i="2"/>
  <c r="B4310" i="2"/>
  <c r="B1006" i="2"/>
  <c r="B4876" i="2"/>
  <c r="B5620" i="2"/>
  <c r="B776" i="2"/>
  <c r="B5713" i="2"/>
  <c r="B1056" i="2"/>
  <c r="B2308" i="2"/>
  <c r="B5110" i="2"/>
  <c r="B2576" i="2"/>
  <c r="B2138" i="2"/>
  <c r="B4217" i="2"/>
  <c r="B1004" i="2"/>
  <c r="B2109" i="2"/>
  <c r="B4468" i="2"/>
  <c r="B5409" i="2"/>
  <c r="B1551" i="2"/>
  <c r="B1295" i="2"/>
  <c r="B3481" i="2"/>
  <c r="B1292" i="2"/>
  <c r="B4766" i="2"/>
  <c r="B4164" i="2"/>
  <c r="B3965" i="2"/>
  <c r="B5416" i="2"/>
  <c r="B4379" i="2"/>
  <c r="B4773" i="2"/>
  <c r="B4041" i="2"/>
  <c r="B4305" i="2"/>
  <c r="B1423" i="2"/>
  <c r="B5507" i="2"/>
  <c r="B5106" i="2"/>
  <c r="B1159" i="2"/>
  <c r="B2661" i="2"/>
  <c r="B869" i="2"/>
  <c r="B4843" i="2"/>
  <c r="B5994" i="2"/>
  <c r="B5063" i="2"/>
  <c r="B1847" i="2"/>
  <c r="B2833" i="2"/>
  <c r="B4804" i="2"/>
  <c r="B4500" i="2"/>
  <c r="B4921" i="2"/>
  <c r="B4585" i="2"/>
  <c r="B3644" i="2"/>
  <c r="B4080" i="2"/>
  <c r="B3982" i="2"/>
  <c r="B819" i="2"/>
  <c r="B5102" i="2"/>
  <c r="B1967" i="2"/>
  <c r="B2897" i="2"/>
  <c r="B5116" i="2"/>
  <c r="B800" i="2"/>
  <c r="B1349" i="2"/>
  <c r="B232" i="2"/>
  <c r="B2031" i="2"/>
  <c r="B1277" i="2"/>
  <c r="B2708" i="2"/>
  <c r="B3462" i="2"/>
  <c r="B2276" i="2"/>
  <c r="B4971" i="2"/>
  <c r="B1723" i="2"/>
  <c r="B4216" i="2"/>
  <c r="B874" i="2"/>
  <c r="B1539" i="2"/>
  <c r="B2955" i="2"/>
  <c r="B735" i="2"/>
  <c r="B4874" i="2"/>
  <c r="B2863" i="2"/>
  <c r="B5914" i="2"/>
  <c r="B1922" i="2"/>
  <c r="B4817" i="2"/>
  <c r="B2152" i="2"/>
  <c r="B5332" i="2"/>
  <c r="B4014" i="2"/>
  <c r="B833" i="2"/>
  <c r="B4784" i="2"/>
  <c r="B523" i="2"/>
  <c r="B2821" i="2"/>
  <c r="B4976" i="2"/>
  <c r="B3983" i="2"/>
  <c r="B4358" i="2"/>
  <c r="B3179" i="2"/>
  <c r="B2098" i="2"/>
  <c r="B3517" i="2"/>
  <c r="B3597" i="2"/>
  <c r="B4731" i="2"/>
  <c r="B5860" i="2"/>
  <c r="B1653" i="2"/>
  <c r="B2086" i="2"/>
  <c r="B4942" i="2"/>
  <c r="B928" i="2"/>
  <c r="B2840" i="2"/>
  <c r="B2613" i="2"/>
  <c r="B1956" i="2"/>
  <c r="B5220" i="2"/>
  <c r="B1974" i="2"/>
  <c r="B823" i="2"/>
  <c r="B1548" i="2"/>
  <c r="B711" i="2"/>
  <c r="B623" i="2"/>
  <c r="B1598" i="2"/>
  <c r="B991" i="2"/>
  <c r="B2122" i="2"/>
  <c r="B225" i="2"/>
  <c r="B4875" i="2"/>
  <c r="B1184" i="2"/>
  <c r="B1411" i="2"/>
  <c r="B2978" i="2"/>
  <c r="B5942" i="2"/>
  <c r="B2376" i="2"/>
  <c r="B4986" i="2"/>
  <c r="B3557" i="2"/>
  <c r="B3025" i="2"/>
  <c r="B2006" i="2"/>
  <c r="B3124" i="2"/>
  <c r="B1641" i="2"/>
  <c r="B1167" i="2"/>
  <c r="B1645" i="2"/>
  <c r="B852" i="2"/>
  <c r="B1557" i="2"/>
  <c r="B1062" i="2"/>
  <c r="B4922" i="2"/>
  <c r="B3336" i="2"/>
  <c r="B1666" i="2"/>
  <c r="B4997" i="2"/>
  <c r="B5253" i="2"/>
  <c r="B5343" i="2"/>
  <c r="B2010" i="2"/>
  <c r="B704" i="2"/>
  <c r="B5499" i="2"/>
  <c r="B1627" i="2"/>
  <c r="B1022" i="2"/>
  <c r="B2995" i="2"/>
  <c r="B3763" i="2"/>
  <c r="B1909" i="2"/>
  <c r="B3573" i="2"/>
  <c r="B2246" i="2"/>
  <c r="B3716" i="2"/>
  <c r="B4406" i="2"/>
  <c r="B4296" i="2"/>
  <c r="B4657" i="2"/>
  <c r="B1499" i="2"/>
  <c r="B1843" i="2"/>
  <c r="B5125" i="2"/>
  <c r="B1705" i="2"/>
  <c r="B3699" i="2"/>
  <c r="B4608" i="2"/>
  <c r="B5872" i="2"/>
  <c r="B2682" i="2"/>
  <c r="B5993" i="2"/>
  <c r="B4936" i="2"/>
  <c r="B1608" i="2"/>
  <c r="B4816" i="2"/>
  <c r="B2310" i="2"/>
  <c r="B856" i="2"/>
  <c r="B732" i="2"/>
  <c r="B4607" i="2"/>
  <c r="B685" i="2"/>
  <c r="B5403" i="2"/>
  <c r="B93" i="2"/>
  <c r="B2029" i="2"/>
  <c r="B588" i="2"/>
  <c r="B998" i="2"/>
  <c r="B2769" i="2"/>
  <c r="B734" i="2"/>
  <c r="B4016" i="2"/>
  <c r="B5821" i="2"/>
  <c r="B1023" i="2"/>
  <c r="B1707" i="2"/>
  <c r="B5453" i="2"/>
  <c r="B1554" i="2"/>
  <c r="B2288" i="2"/>
  <c r="B1010" i="2"/>
  <c r="B4782" i="2"/>
  <c r="B3350" i="2"/>
  <c r="B1016" i="2"/>
  <c r="B4425" i="2"/>
  <c r="B777" i="2"/>
  <c r="B4430" i="2"/>
  <c r="B3058" i="2"/>
  <c r="B2568" i="2"/>
  <c r="B4331" i="2"/>
  <c r="B4338" i="2"/>
  <c r="B4114" i="2"/>
  <c r="B5749" i="2"/>
  <c r="B4588" i="2"/>
  <c r="B1877" i="2"/>
  <c r="B1029" i="2"/>
  <c r="B5001" i="2"/>
  <c r="B5354" i="2"/>
  <c r="B1012" i="2"/>
  <c r="B4838" i="2"/>
  <c r="B4718" i="2"/>
  <c r="B1754" i="2"/>
  <c r="B4849" i="2"/>
  <c r="B4215" i="2"/>
  <c r="B5503" i="2"/>
  <c r="B4030" i="2"/>
  <c r="B957" i="2"/>
  <c r="B3012" i="2"/>
  <c r="B2388" i="2"/>
  <c r="B1850" i="2"/>
  <c r="B5029" i="2"/>
  <c r="B1840" i="2"/>
  <c r="B3287" i="2"/>
  <c r="B2998" i="2"/>
  <c r="B1964" i="2"/>
  <c r="B5360" i="2"/>
  <c r="B3641" i="2"/>
  <c r="B1701" i="2"/>
  <c r="B2638" i="2"/>
  <c r="B4712" i="2"/>
  <c r="B4398" i="2"/>
  <c r="B5799" i="2"/>
  <c r="B714" i="2"/>
  <c r="B1500" i="2"/>
  <c r="B1057" i="2"/>
  <c r="B1631" i="2"/>
  <c r="B1802" i="2"/>
  <c r="B4376" i="2"/>
  <c r="B1702" i="2"/>
  <c r="B4953" i="2"/>
  <c r="B2793" i="2"/>
  <c r="B4506" i="2"/>
  <c r="B4715" i="2"/>
  <c r="B3398" i="2"/>
  <c r="B3185" i="2"/>
  <c r="B4577" i="2"/>
  <c r="B4937" i="2"/>
  <c r="B3460" i="2"/>
  <c r="B1792" i="2"/>
  <c r="B1584" i="2"/>
  <c r="B870" i="2"/>
  <c r="B1307" i="2"/>
  <c r="B960" i="2"/>
  <c r="B344" i="2"/>
  <c r="B4617" i="2"/>
  <c r="B5990" i="2"/>
  <c r="B4665" i="2"/>
  <c r="B175" i="2"/>
  <c r="B5943" i="2"/>
  <c r="B2631" i="2"/>
  <c r="B3811" i="2"/>
  <c r="B3250" i="2"/>
  <c r="B3877" i="2"/>
  <c r="B5447" i="2"/>
  <c r="B4161" i="2"/>
  <c r="B5804" i="2"/>
  <c r="B706" i="2"/>
  <c r="B1020" i="2"/>
  <c r="B1329" i="2"/>
  <c r="B4818" i="2"/>
  <c r="B4453" i="2"/>
  <c r="B707" i="2"/>
  <c r="B4573" i="2"/>
  <c r="B1692" i="2"/>
  <c r="B660" i="2"/>
  <c r="B1390" i="2"/>
  <c r="B775" i="2"/>
  <c r="B1470" i="2"/>
  <c r="B3031" i="2"/>
  <c r="B4618" i="2"/>
  <c r="B4403" i="2"/>
  <c r="B140" i="2"/>
  <c r="B871" i="2"/>
  <c r="B4278" i="2"/>
  <c r="B4417" i="2"/>
  <c r="B5365" i="2"/>
  <c r="B1987" i="2"/>
  <c r="B4152" i="2"/>
  <c r="B2084" i="2"/>
  <c r="B1444" i="2"/>
  <c r="B2261" i="2"/>
  <c r="B35" i="2"/>
  <c r="B1750" i="2"/>
  <c r="B3042" i="2"/>
  <c r="B2855" i="2"/>
  <c r="B1046" i="2"/>
  <c r="B837" i="2"/>
  <c r="B4534" i="2"/>
  <c r="B1494" i="2"/>
  <c r="B903" i="2"/>
  <c r="B3085" i="2"/>
  <c r="B1402" i="2"/>
  <c r="B1420" i="2"/>
  <c r="B4595" i="2"/>
  <c r="B4231" i="2"/>
  <c r="B1900" i="2"/>
  <c r="B3513" i="2"/>
  <c r="B2933" i="2"/>
  <c r="B3918" i="2"/>
  <c r="B3810" i="2"/>
  <c r="B5460" i="2"/>
  <c r="B4756" i="2"/>
  <c r="B5502" i="2"/>
  <c r="B1148" i="2"/>
  <c r="B44" i="2"/>
  <c r="B2191" i="2"/>
  <c r="B1809" i="2"/>
  <c r="B3540" i="2"/>
  <c r="B363" i="2"/>
  <c r="B1651" i="2"/>
  <c r="B1805" i="2"/>
  <c r="B1428" i="2"/>
  <c r="B5580" i="2"/>
  <c r="B2745" i="2"/>
  <c r="B38" i="2"/>
  <c r="B1563" i="2"/>
  <c r="B3946" i="2"/>
  <c r="B1918" i="2"/>
  <c r="B3793" i="2"/>
  <c r="B1207" i="2"/>
  <c r="B3344" i="2"/>
  <c r="B2213" i="2"/>
  <c r="B5866" i="2"/>
  <c r="B2410" i="2"/>
  <c r="B2328" i="2"/>
  <c r="B1639" i="2"/>
  <c r="B2400" i="2"/>
  <c r="B2032" i="2"/>
  <c r="B4004" i="2"/>
  <c r="B5681" i="2"/>
  <c r="B2449" i="2"/>
  <c r="B2190" i="2"/>
  <c r="B3526" i="2"/>
  <c r="B5854" i="2"/>
  <c r="B2484" i="2"/>
  <c r="B4890" i="2"/>
  <c r="B2805" i="2"/>
  <c r="B2544" i="2"/>
  <c r="B1000" i="2"/>
  <c r="B2364" i="2"/>
  <c r="B4311" i="2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<sst xmlns="http://schemas.openxmlformats.org/spreadsheetml/2006/main" count="4" uniqueCount="4">
  <si>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</si>
  <si>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</si>
  <si>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</si>
  <si>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
ΠΡΟΚΗΡΥΞΗ 13Κ/2021
(ΦΕΚ 66/31.12.2021, 2/18.1.2022 &amp; 6/3.2.2022, 
Τεύχος Προκηρύξεων ΑΣΕΠ)
ΚΑΤΗΓΟΡΙΑ ΤΕΧΝΟΛΟΓΙΚΗΣ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</si>
</sst>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008"/>
  <sheetViews>
    <sheetView tabSelected="1" workbookViewId="0">
      <selection sqref="A1:B1"/>
    </sheetView>
  </sheetViews>
  <sheetFormatPr defaultRowHeight="15" x14ac:dyDescent="0.25"/>
  <cols>
    <col min="1" max="1" width="5" bestFit="1" customWidth="1"/>
    <col min="2" max="2" width="49.85546875" customWidth="1"/>
  </cols>
  <sheetData>
    <row r="1" spans="1:2" ht="42.75" customHeight="1" x14ac:dyDescent="0.25">
      <c r="A1" s="3" t="s">
        <v>1</v>
      </c>
      <c r="B1" s="3"/>
    </row>
    <row r="2" spans="1:2" ht="114.75" customHeight="1" x14ac:dyDescent="0.25">
      <c r="A2" s="4" t="s">
        <v>3</v>
      </c>
      <c r="B2" s="5"/>
    </row>
    <row r="3" spans="1:2" ht="36.75" customHeight="1" x14ac:dyDescent="0.25">
      <c r="A3" s="1" t="s">
        <v>0</v>
      </c>
      <c r="B3" s="1" t="s">
        <v>2</v>
      </c>
    </row>
    <row r="4" spans="1:2" x14ac:dyDescent="0.25">
      <c r="A4" s="2">
        <v>1</v>
      </c>
      <c r="B4" s="2" t="str">
        <f>"00001280"</f>
        <v>00001280</v>
      </c>
    </row>
    <row r="5" spans="1:2" x14ac:dyDescent="0.25">
      <c r="A5" s="2">
        <v>2</v>
      </c>
      <c r="B5" s="2" t="str">
        <f>"00001352"</f>
        <v>00001352</v>
      </c>
    </row>
    <row r="6" spans="1:2" x14ac:dyDescent="0.25">
      <c r="A6" s="2">
        <v>3</v>
      </c>
      <c r="B6" s="2" t="str">
        <f>"00001619"</f>
        <v>00001619</v>
      </c>
    </row>
    <row r="7" spans="1:2" x14ac:dyDescent="0.25">
      <c r="A7" s="2">
        <v>4</v>
      </c>
      <c r="B7" s="2" t="str">
        <f>"00001797"</f>
        <v>00001797</v>
      </c>
    </row>
    <row r="8" spans="1:2" x14ac:dyDescent="0.25">
      <c r="A8" s="2">
        <v>5</v>
      </c>
      <c r="B8" s="2" t="str">
        <f>"00001833"</f>
        <v>00001833</v>
      </c>
    </row>
    <row r="9" spans="1:2" x14ac:dyDescent="0.25">
      <c r="A9" s="2">
        <v>6</v>
      </c>
      <c r="B9" s="2" t="str">
        <f>"00002116"</f>
        <v>00002116</v>
      </c>
    </row>
    <row r="10" spans="1:2" x14ac:dyDescent="0.25">
      <c r="A10" s="2">
        <v>7</v>
      </c>
      <c r="B10" s="2" t="str">
        <f>"00002135"</f>
        <v>00002135</v>
      </c>
    </row>
    <row r="11" spans="1:2" x14ac:dyDescent="0.25">
      <c r="A11" s="2">
        <v>8</v>
      </c>
      <c r="B11" s="2" t="str">
        <f>"00002164"</f>
        <v>00002164</v>
      </c>
    </row>
    <row r="12" spans="1:2" x14ac:dyDescent="0.25">
      <c r="A12" s="2">
        <v>9</v>
      </c>
      <c r="B12" s="2" t="str">
        <f>"00002223"</f>
        <v>00002223</v>
      </c>
    </row>
    <row r="13" spans="1:2" x14ac:dyDescent="0.25">
      <c r="A13" s="2">
        <v>10</v>
      </c>
      <c r="B13" s="2" t="str">
        <f>"00002293"</f>
        <v>00002293</v>
      </c>
    </row>
    <row r="14" spans="1:2" x14ac:dyDescent="0.25">
      <c r="A14" s="2">
        <v>11</v>
      </c>
      <c r="B14" s="2" t="str">
        <f>"00002306"</f>
        <v>00002306</v>
      </c>
    </row>
    <row r="15" spans="1:2" x14ac:dyDescent="0.25">
      <c r="A15" s="2">
        <v>12</v>
      </c>
      <c r="B15" s="2" t="str">
        <f>"00002410"</f>
        <v>00002410</v>
      </c>
    </row>
    <row r="16" spans="1:2" x14ac:dyDescent="0.25">
      <c r="A16" s="2">
        <v>13</v>
      </c>
      <c r="B16" s="2" t="str">
        <f>"00002429"</f>
        <v>00002429</v>
      </c>
    </row>
    <row r="17" spans="1:2" x14ac:dyDescent="0.25">
      <c r="A17" s="2">
        <v>14</v>
      </c>
      <c r="B17" s="2" t="str">
        <f>"00002465"</f>
        <v>00002465</v>
      </c>
    </row>
    <row r="18" spans="1:2" x14ac:dyDescent="0.25">
      <c r="A18" s="2">
        <v>15</v>
      </c>
      <c r="B18" s="2" t="str">
        <f>"00002554"</f>
        <v>00002554</v>
      </c>
    </row>
    <row r="19" spans="1:2" x14ac:dyDescent="0.25">
      <c r="A19" s="2">
        <v>16</v>
      </c>
      <c r="B19" s="2" t="str">
        <f>"00002759"</f>
        <v>00002759</v>
      </c>
    </row>
    <row r="20" spans="1:2" x14ac:dyDescent="0.25">
      <c r="A20" s="2">
        <v>17</v>
      </c>
      <c r="B20" s="2" t="str">
        <f>"00002829"</f>
        <v>00002829</v>
      </c>
    </row>
    <row r="21" spans="1:2" x14ac:dyDescent="0.25">
      <c r="A21" s="2">
        <v>18</v>
      </c>
      <c r="B21" s="2" t="str">
        <f>"00002939"</f>
        <v>00002939</v>
      </c>
    </row>
    <row r="22" spans="1:2" x14ac:dyDescent="0.25">
      <c r="A22" s="2">
        <v>19</v>
      </c>
      <c r="B22" s="2" t="str">
        <f>"00002960"</f>
        <v>00002960</v>
      </c>
    </row>
    <row r="23" spans="1:2" x14ac:dyDescent="0.25">
      <c r="A23" s="2">
        <v>20</v>
      </c>
      <c r="B23" s="2" t="str">
        <f>"00003080"</f>
        <v>00003080</v>
      </c>
    </row>
    <row r="24" spans="1:2" x14ac:dyDescent="0.25">
      <c r="A24" s="2">
        <v>21</v>
      </c>
      <c r="B24" s="2" t="str">
        <f>"00003306"</f>
        <v>00003306</v>
      </c>
    </row>
    <row r="25" spans="1:2" x14ac:dyDescent="0.25">
      <c r="A25" s="2">
        <v>22</v>
      </c>
      <c r="B25" s="2" t="str">
        <f>"00003450"</f>
        <v>00003450</v>
      </c>
    </row>
    <row r="26" spans="1:2" x14ac:dyDescent="0.25">
      <c r="A26" s="2">
        <v>23</v>
      </c>
      <c r="B26" s="2" t="str">
        <f>"00003649"</f>
        <v>00003649</v>
      </c>
    </row>
    <row r="27" spans="1:2" x14ac:dyDescent="0.25">
      <c r="A27" s="2">
        <v>24</v>
      </c>
      <c r="B27" s="2" t="str">
        <f>"00003838"</f>
        <v>00003838</v>
      </c>
    </row>
    <row r="28" spans="1:2" x14ac:dyDescent="0.25">
      <c r="A28" s="2">
        <v>25</v>
      </c>
      <c r="B28" s="2" t="str">
        <f>"00003854"</f>
        <v>00003854</v>
      </c>
    </row>
    <row r="29" spans="1:2" x14ac:dyDescent="0.25">
      <c r="A29" s="2">
        <v>26</v>
      </c>
      <c r="B29" s="2" t="str">
        <f>"00003883"</f>
        <v>00003883</v>
      </c>
    </row>
    <row r="30" spans="1:2" x14ac:dyDescent="0.25">
      <c r="A30" s="2">
        <v>27</v>
      </c>
      <c r="B30" s="2" t="str">
        <f>"00003979"</f>
        <v>00003979</v>
      </c>
    </row>
    <row r="31" spans="1:2" x14ac:dyDescent="0.25">
      <c r="A31" s="2">
        <v>28</v>
      </c>
      <c r="B31" s="2" t="str">
        <f>"00004122"</f>
        <v>00004122</v>
      </c>
    </row>
    <row r="32" spans="1:2" x14ac:dyDescent="0.25">
      <c r="A32" s="2">
        <v>29</v>
      </c>
      <c r="B32" s="2" t="str">
        <f>"00004606"</f>
        <v>00004606</v>
      </c>
    </row>
    <row r="33" spans="1:2" x14ac:dyDescent="0.25">
      <c r="A33" s="2">
        <v>30</v>
      </c>
      <c r="B33" s="2" t="str">
        <f>"00004632"</f>
        <v>00004632</v>
      </c>
    </row>
    <row r="34" spans="1:2" x14ac:dyDescent="0.25">
      <c r="A34" s="2">
        <v>31</v>
      </c>
      <c r="B34" s="2" t="str">
        <f>"00004786"</f>
        <v>00004786</v>
      </c>
    </row>
    <row r="35" spans="1:2" x14ac:dyDescent="0.25">
      <c r="A35" s="2">
        <v>32</v>
      </c>
      <c r="B35" s="2" t="str">
        <f>"00004884"</f>
        <v>00004884</v>
      </c>
    </row>
    <row r="36" spans="1:2" x14ac:dyDescent="0.25">
      <c r="A36" s="2">
        <v>33</v>
      </c>
      <c r="B36" s="2" t="str">
        <f>"00005078"</f>
        <v>00005078</v>
      </c>
    </row>
    <row r="37" spans="1:2" x14ac:dyDescent="0.25">
      <c r="A37" s="2">
        <v>34</v>
      </c>
      <c r="B37" s="2" t="str">
        <f>"00005179"</f>
        <v>00005179</v>
      </c>
    </row>
    <row r="38" spans="1:2" x14ac:dyDescent="0.25">
      <c r="A38" s="2">
        <v>35</v>
      </c>
      <c r="B38" s="2" t="str">
        <f>"00005372"</f>
        <v>00005372</v>
      </c>
    </row>
    <row r="39" spans="1:2" x14ac:dyDescent="0.25">
      <c r="A39" s="2">
        <v>36</v>
      </c>
      <c r="B39" s="2" t="str">
        <f>"00005588"</f>
        <v>00005588</v>
      </c>
    </row>
    <row r="40" spans="1:2" x14ac:dyDescent="0.25">
      <c r="A40" s="2">
        <v>37</v>
      </c>
      <c r="B40" s="2" t="str">
        <f>"00005636"</f>
        <v>00005636</v>
      </c>
    </row>
    <row r="41" spans="1:2" x14ac:dyDescent="0.25">
      <c r="A41" s="2">
        <v>38</v>
      </c>
      <c r="B41" s="2" t="str">
        <f>"00005662"</f>
        <v>00005662</v>
      </c>
    </row>
    <row r="42" spans="1:2" x14ac:dyDescent="0.25">
      <c r="A42" s="2">
        <v>39</v>
      </c>
      <c r="B42" s="2" t="str">
        <f>"00005776"</f>
        <v>00005776</v>
      </c>
    </row>
    <row r="43" spans="1:2" x14ac:dyDescent="0.25">
      <c r="A43" s="2">
        <v>40</v>
      </c>
      <c r="B43" s="2" t="str">
        <f>"00005901"</f>
        <v>00005901</v>
      </c>
    </row>
    <row r="44" spans="1:2" x14ac:dyDescent="0.25">
      <c r="A44" s="2">
        <v>41</v>
      </c>
      <c r="B44" s="2" t="str">
        <f>"00005914"</f>
        <v>00005914</v>
      </c>
    </row>
    <row r="45" spans="1:2" x14ac:dyDescent="0.25">
      <c r="A45" s="2">
        <v>42</v>
      </c>
      <c r="B45" s="2" t="str">
        <f>"00005960"</f>
        <v>00005960</v>
      </c>
    </row>
    <row r="46" spans="1:2" x14ac:dyDescent="0.25">
      <c r="A46" s="2">
        <v>43</v>
      </c>
      <c r="B46" s="2" t="str">
        <f>"00006007"</f>
        <v>00006007</v>
      </c>
    </row>
    <row r="47" spans="1:2" x14ac:dyDescent="0.25">
      <c r="A47" s="2">
        <v>44</v>
      </c>
      <c r="B47" s="2" t="str">
        <f>"00006031"</f>
        <v>00006031</v>
      </c>
    </row>
    <row r="48" spans="1:2" x14ac:dyDescent="0.25">
      <c r="A48" s="2">
        <v>45</v>
      </c>
      <c r="B48" s="2" t="str">
        <f>"00006088"</f>
        <v>00006088</v>
      </c>
    </row>
    <row r="49" spans="1:2" x14ac:dyDescent="0.25">
      <c r="A49" s="2">
        <v>46</v>
      </c>
      <c r="B49" s="2" t="str">
        <f>"00006160"</f>
        <v>00006160</v>
      </c>
    </row>
    <row r="50" spans="1:2" x14ac:dyDescent="0.25">
      <c r="A50" s="2">
        <v>47</v>
      </c>
      <c r="B50" s="2" t="str">
        <f>"00006211"</f>
        <v>00006211</v>
      </c>
    </row>
    <row r="51" spans="1:2" x14ac:dyDescent="0.25">
      <c r="A51" s="2">
        <v>48</v>
      </c>
      <c r="B51" s="2" t="str">
        <f>"00006351"</f>
        <v>00006351</v>
      </c>
    </row>
    <row r="52" spans="1:2" x14ac:dyDescent="0.25">
      <c r="A52" s="2">
        <v>49</v>
      </c>
      <c r="B52" s="2" t="str">
        <f>"00006453"</f>
        <v>00006453</v>
      </c>
    </row>
    <row r="53" spans="1:2" x14ac:dyDescent="0.25">
      <c r="A53" s="2">
        <v>50</v>
      </c>
      <c r="B53" s="2" t="str">
        <f>"00006537"</f>
        <v>00006537</v>
      </c>
    </row>
    <row r="54" spans="1:2" x14ac:dyDescent="0.25">
      <c r="A54" s="2">
        <v>51</v>
      </c>
      <c r="B54" s="2" t="str">
        <f>"00006654"</f>
        <v>00006654</v>
      </c>
    </row>
    <row r="55" spans="1:2" x14ac:dyDescent="0.25">
      <c r="A55" s="2">
        <v>52</v>
      </c>
      <c r="B55" s="2" t="str">
        <f>"00006661"</f>
        <v>00006661</v>
      </c>
    </row>
    <row r="56" spans="1:2" x14ac:dyDescent="0.25">
      <c r="A56" s="2">
        <v>53</v>
      </c>
      <c r="B56" s="2" t="str">
        <f>"00007084"</f>
        <v>00007084</v>
      </c>
    </row>
    <row r="57" spans="1:2" x14ac:dyDescent="0.25">
      <c r="A57" s="2">
        <v>54</v>
      </c>
      <c r="B57" s="2" t="str">
        <f>"00007219"</f>
        <v>00007219</v>
      </c>
    </row>
    <row r="58" spans="1:2" x14ac:dyDescent="0.25">
      <c r="A58" s="2">
        <v>55</v>
      </c>
      <c r="B58" s="2" t="str">
        <f>"00007234"</f>
        <v>00007234</v>
      </c>
    </row>
    <row r="59" spans="1:2" x14ac:dyDescent="0.25">
      <c r="A59" s="2">
        <v>56</v>
      </c>
      <c r="B59" s="2" t="str">
        <f>"00007236"</f>
        <v>00007236</v>
      </c>
    </row>
    <row r="60" spans="1:2" x14ac:dyDescent="0.25">
      <c r="A60" s="2">
        <v>57</v>
      </c>
      <c r="B60" s="2" t="str">
        <f>"00007323"</f>
        <v>00007323</v>
      </c>
    </row>
    <row r="61" spans="1:2" x14ac:dyDescent="0.25">
      <c r="A61" s="2">
        <v>58</v>
      </c>
      <c r="B61" s="2" t="str">
        <f>"00007425"</f>
        <v>00007425</v>
      </c>
    </row>
    <row r="62" spans="1:2" x14ac:dyDescent="0.25">
      <c r="A62" s="2">
        <v>59</v>
      </c>
      <c r="B62" s="2" t="str">
        <f>"00007617"</f>
        <v>00007617</v>
      </c>
    </row>
    <row r="63" spans="1:2" x14ac:dyDescent="0.25">
      <c r="A63" s="2">
        <v>60</v>
      </c>
      <c r="B63" s="2" t="str">
        <f>"00007666"</f>
        <v>00007666</v>
      </c>
    </row>
    <row r="64" spans="1:2" x14ac:dyDescent="0.25">
      <c r="A64" s="2">
        <v>61</v>
      </c>
      <c r="B64" s="2" t="str">
        <f>"00007823"</f>
        <v>00007823</v>
      </c>
    </row>
    <row r="65" spans="1:2" x14ac:dyDescent="0.25">
      <c r="A65" s="2">
        <v>62</v>
      </c>
      <c r="B65" s="2" t="str">
        <f>"00007969"</f>
        <v>00007969</v>
      </c>
    </row>
    <row r="66" spans="1:2" x14ac:dyDescent="0.25">
      <c r="A66" s="2">
        <v>63</v>
      </c>
      <c r="B66" s="2" t="str">
        <f>"00007991"</f>
        <v>00007991</v>
      </c>
    </row>
    <row r="67" spans="1:2" x14ac:dyDescent="0.25">
      <c r="A67" s="2">
        <v>64</v>
      </c>
      <c r="B67" s="2" t="str">
        <f>"00008004"</f>
        <v>00008004</v>
      </c>
    </row>
    <row r="68" spans="1:2" x14ac:dyDescent="0.25">
      <c r="A68" s="2">
        <v>65</v>
      </c>
      <c r="B68" s="2" t="str">
        <f>"00008026"</f>
        <v>00008026</v>
      </c>
    </row>
    <row r="69" spans="1:2" x14ac:dyDescent="0.25">
      <c r="A69" s="2">
        <v>66</v>
      </c>
      <c r="B69" s="2" t="str">
        <f>"00008032"</f>
        <v>00008032</v>
      </c>
    </row>
    <row r="70" spans="1:2" x14ac:dyDescent="0.25">
      <c r="A70" s="2">
        <v>67</v>
      </c>
      <c r="B70" s="2" t="str">
        <f>"00008058"</f>
        <v>00008058</v>
      </c>
    </row>
    <row r="71" spans="1:2" x14ac:dyDescent="0.25">
      <c r="A71" s="2">
        <v>68</v>
      </c>
      <c r="B71" s="2" t="str">
        <f>"00008089"</f>
        <v>00008089</v>
      </c>
    </row>
    <row r="72" spans="1:2" x14ac:dyDescent="0.25">
      <c r="A72" s="2">
        <v>69</v>
      </c>
      <c r="B72" s="2" t="str">
        <f>"00008108"</f>
        <v>00008108</v>
      </c>
    </row>
    <row r="73" spans="1:2" x14ac:dyDescent="0.25">
      <c r="A73" s="2">
        <v>70</v>
      </c>
      <c r="B73" s="2" t="str">
        <f>"00008109"</f>
        <v>00008109</v>
      </c>
    </row>
    <row r="74" spans="1:2" x14ac:dyDescent="0.25">
      <c r="A74" s="2">
        <v>71</v>
      </c>
      <c r="B74" s="2" t="str">
        <f>"00008111"</f>
        <v>00008111</v>
      </c>
    </row>
    <row r="75" spans="1:2" x14ac:dyDescent="0.25">
      <c r="A75" s="2">
        <v>72</v>
      </c>
      <c r="B75" s="2" t="str">
        <f>"00008120"</f>
        <v>00008120</v>
      </c>
    </row>
    <row r="76" spans="1:2" x14ac:dyDescent="0.25">
      <c r="A76" s="2">
        <v>73</v>
      </c>
      <c r="B76" s="2" t="str">
        <f>"00008447"</f>
        <v>00008447</v>
      </c>
    </row>
    <row r="77" spans="1:2" x14ac:dyDescent="0.25">
      <c r="A77" s="2">
        <v>74</v>
      </c>
      <c r="B77" s="2" t="str">
        <f>"00008508"</f>
        <v>00008508</v>
      </c>
    </row>
    <row r="78" spans="1:2" x14ac:dyDescent="0.25">
      <c r="A78" s="2">
        <v>75</v>
      </c>
      <c r="B78" s="2" t="str">
        <f>"00008521"</f>
        <v>00008521</v>
      </c>
    </row>
    <row r="79" spans="1:2" x14ac:dyDescent="0.25">
      <c r="A79" s="2">
        <v>76</v>
      </c>
      <c r="B79" s="2" t="str">
        <f>"00008543"</f>
        <v>00008543</v>
      </c>
    </row>
    <row r="80" spans="1:2" x14ac:dyDescent="0.25">
      <c r="A80" s="2">
        <v>77</v>
      </c>
      <c r="B80" s="2" t="str">
        <f>"00008567"</f>
        <v>00008567</v>
      </c>
    </row>
    <row r="81" spans="1:2" x14ac:dyDescent="0.25">
      <c r="A81" s="2">
        <v>78</v>
      </c>
      <c r="B81" s="2" t="str">
        <f>"00008605"</f>
        <v>00008605</v>
      </c>
    </row>
    <row r="82" spans="1:2" x14ac:dyDescent="0.25">
      <c r="A82" s="2">
        <v>79</v>
      </c>
      <c r="B82" s="2" t="str">
        <f>"00008645"</f>
        <v>00008645</v>
      </c>
    </row>
    <row r="83" spans="1:2" x14ac:dyDescent="0.25">
      <c r="A83" s="2">
        <v>80</v>
      </c>
      <c r="B83" s="2" t="str">
        <f>"00008651"</f>
        <v>00008651</v>
      </c>
    </row>
    <row r="84" spans="1:2" x14ac:dyDescent="0.25">
      <c r="A84" s="2">
        <v>81</v>
      </c>
      <c r="B84" s="2" t="str">
        <f>"00008672"</f>
        <v>00008672</v>
      </c>
    </row>
    <row r="85" spans="1:2" x14ac:dyDescent="0.25">
      <c r="A85" s="2">
        <v>82</v>
      </c>
      <c r="B85" s="2" t="str">
        <f>"00008693"</f>
        <v>00008693</v>
      </c>
    </row>
    <row r="86" spans="1:2" x14ac:dyDescent="0.25">
      <c r="A86" s="2">
        <v>83</v>
      </c>
      <c r="B86" s="2" t="str">
        <f>"00008731"</f>
        <v>00008731</v>
      </c>
    </row>
    <row r="87" spans="1:2" x14ac:dyDescent="0.25">
      <c r="A87" s="2">
        <v>84</v>
      </c>
      <c r="B87" s="2" t="str">
        <f>"00008750"</f>
        <v>00008750</v>
      </c>
    </row>
    <row r="88" spans="1:2" x14ac:dyDescent="0.25">
      <c r="A88" s="2">
        <v>85</v>
      </c>
      <c r="B88" s="2" t="str">
        <f>"00008832"</f>
        <v>00008832</v>
      </c>
    </row>
    <row r="89" spans="1:2" x14ac:dyDescent="0.25">
      <c r="A89" s="2">
        <v>86</v>
      </c>
      <c r="B89" s="2" t="str">
        <f>"00008865"</f>
        <v>00008865</v>
      </c>
    </row>
    <row r="90" spans="1:2" x14ac:dyDescent="0.25">
      <c r="A90" s="2">
        <v>87</v>
      </c>
      <c r="B90" s="2" t="str">
        <f>"00008876"</f>
        <v>00008876</v>
      </c>
    </row>
    <row r="91" spans="1:2" x14ac:dyDescent="0.25">
      <c r="A91" s="2">
        <v>88</v>
      </c>
      <c r="B91" s="2" t="str">
        <f>"00008902"</f>
        <v>00008902</v>
      </c>
    </row>
    <row r="92" spans="1:2" x14ac:dyDescent="0.25">
      <c r="A92" s="2">
        <v>89</v>
      </c>
      <c r="B92" s="2" t="str">
        <f>"00008906"</f>
        <v>00008906</v>
      </c>
    </row>
    <row r="93" spans="1:2" x14ac:dyDescent="0.25">
      <c r="A93" s="2">
        <v>90</v>
      </c>
      <c r="B93" s="2" t="str">
        <f>"00008910"</f>
        <v>00008910</v>
      </c>
    </row>
    <row r="94" spans="1:2" x14ac:dyDescent="0.25">
      <c r="A94" s="2">
        <v>91</v>
      </c>
      <c r="B94" s="2" t="str">
        <f>"00008926"</f>
        <v>00008926</v>
      </c>
    </row>
    <row r="95" spans="1:2" x14ac:dyDescent="0.25">
      <c r="A95" s="2">
        <v>92</v>
      </c>
      <c r="B95" s="2" t="str">
        <f>"00008958"</f>
        <v>00008958</v>
      </c>
    </row>
    <row r="96" spans="1:2" x14ac:dyDescent="0.25">
      <c r="A96" s="2">
        <v>93</v>
      </c>
      <c r="B96" s="2" t="str">
        <f>"00008980"</f>
        <v>00008980</v>
      </c>
    </row>
    <row r="97" spans="1:2" x14ac:dyDescent="0.25">
      <c r="A97" s="2">
        <v>94</v>
      </c>
      <c r="B97" s="2" t="str">
        <f>"00009026"</f>
        <v>00009026</v>
      </c>
    </row>
    <row r="98" spans="1:2" x14ac:dyDescent="0.25">
      <c r="A98" s="2">
        <v>95</v>
      </c>
      <c r="B98" s="2" t="str">
        <f>"00009071"</f>
        <v>00009071</v>
      </c>
    </row>
    <row r="99" spans="1:2" x14ac:dyDescent="0.25">
      <c r="A99" s="2">
        <v>96</v>
      </c>
      <c r="B99" s="2" t="str">
        <f>"00009092"</f>
        <v>00009092</v>
      </c>
    </row>
    <row r="100" spans="1:2" x14ac:dyDescent="0.25">
      <c r="A100" s="2">
        <v>97</v>
      </c>
      <c r="B100" s="2" t="str">
        <f>"00009154"</f>
        <v>00009154</v>
      </c>
    </row>
    <row r="101" spans="1:2" x14ac:dyDescent="0.25">
      <c r="A101" s="2">
        <v>98</v>
      </c>
      <c r="B101" s="2" t="str">
        <f>"00009156"</f>
        <v>00009156</v>
      </c>
    </row>
    <row r="102" spans="1:2" x14ac:dyDescent="0.25">
      <c r="A102" s="2">
        <v>99</v>
      </c>
      <c r="B102" s="2" t="str">
        <f>"00009257"</f>
        <v>00009257</v>
      </c>
    </row>
    <row r="103" spans="1:2" x14ac:dyDescent="0.25">
      <c r="A103" s="2">
        <v>100</v>
      </c>
      <c r="B103" s="2" t="str">
        <f>"00009309"</f>
        <v>00009309</v>
      </c>
    </row>
    <row r="104" spans="1:2" x14ac:dyDescent="0.25">
      <c r="A104" s="2">
        <v>101</v>
      </c>
      <c r="B104" s="2" t="str">
        <f>"00009369"</f>
        <v>00009369</v>
      </c>
    </row>
    <row r="105" spans="1:2" x14ac:dyDescent="0.25">
      <c r="A105" s="2">
        <v>102</v>
      </c>
      <c r="B105" s="2" t="str">
        <f>"00009472"</f>
        <v>00009472</v>
      </c>
    </row>
    <row r="106" spans="1:2" x14ac:dyDescent="0.25">
      <c r="A106" s="2">
        <v>103</v>
      </c>
      <c r="B106" s="2" t="str">
        <f>"00009479"</f>
        <v>00009479</v>
      </c>
    </row>
    <row r="107" spans="1:2" x14ac:dyDescent="0.25">
      <c r="A107" s="2">
        <v>104</v>
      </c>
      <c r="B107" s="2" t="str">
        <f>"00009526"</f>
        <v>00009526</v>
      </c>
    </row>
    <row r="108" spans="1:2" x14ac:dyDescent="0.25">
      <c r="A108" s="2">
        <v>105</v>
      </c>
      <c r="B108" s="2" t="str">
        <f>"00009569"</f>
        <v>00009569</v>
      </c>
    </row>
    <row r="109" spans="1:2" x14ac:dyDescent="0.25">
      <c r="A109" s="2">
        <v>106</v>
      </c>
      <c r="B109" s="2" t="str">
        <f>"00009607"</f>
        <v>00009607</v>
      </c>
    </row>
    <row r="110" spans="1:2" x14ac:dyDescent="0.25">
      <c r="A110" s="2">
        <v>107</v>
      </c>
      <c r="B110" s="2" t="str">
        <f>"00009638"</f>
        <v>00009638</v>
      </c>
    </row>
    <row r="111" spans="1:2" x14ac:dyDescent="0.25">
      <c r="A111" s="2">
        <v>108</v>
      </c>
      <c r="B111" s="2" t="str">
        <f>"00009654"</f>
        <v>00009654</v>
      </c>
    </row>
    <row r="112" spans="1:2" x14ac:dyDescent="0.25">
      <c r="A112" s="2">
        <v>109</v>
      </c>
      <c r="B112" s="2" t="str">
        <f>"00009862"</f>
        <v>00009862</v>
      </c>
    </row>
    <row r="113" spans="1:2" x14ac:dyDescent="0.25">
      <c r="A113" s="2">
        <v>110</v>
      </c>
      <c r="B113" s="2" t="str">
        <f>"00009959"</f>
        <v>00009959</v>
      </c>
    </row>
    <row r="114" spans="1:2" x14ac:dyDescent="0.25">
      <c r="A114" s="2">
        <v>111</v>
      </c>
      <c r="B114" s="2" t="str">
        <f>"00010037"</f>
        <v>00010037</v>
      </c>
    </row>
    <row r="115" spans="1:2" x14ac:dyDescent="0.25">
      <c r="A115" s="2">
        <v>112</v>
      </c>
      <c r="B115" s="2" t="str">
        <f>"00010105"</f>
        <v>00010105</v>
      </c>
    </row>
    <row r="116" spans="1:2" x14ac:dyDescent="0.25">
      <c r="A116" s="2">
        <v>113</v>
      </c>
      <c r="B116" s="2" t="str">
        <f>"00010118"</f>
        <v>00010118</v>
      </c>
    </row>
    <row r="117" spans="1:2" x14ac:dyDescent="0.25">
      <c r="A117" s="2">
        <v>114</v>
      </c>
      <c r="B117" s="2" t="str">
        <f>"00010134"</f>
        <v>00010134</v>
      </c>
    </row>
    <row r="118" spans="1:2" x14ac:dyDescent="0.25">
      <c r="A118" s="2">
        <v>115</v>
      </c>
      <c r="B118" s="2" t="str">
        <f>"00010142"</f>
        <v>00010142</v>
      </c>
    </row>
    <row r="119" spans="1:2" x14ac:dyDescent="0.25">
      <c r="A119" s="2">
        <v>116</v>
      </c>
      <c r="B119" s="2" t="str">
        <f>"00010144"</f>
        <v>00010144</v>
      </c>
    </row>
    <row r="120" spans="1:2" x14ac:dyDescent="0.25">
      <c r="A120" s="2">
        <v>117</v>
      </c>
      <c r="B120" s="2" t="str">
        <f>"00010210"</f>
        <v>00010210</v>
      </c>
    </row>
    <row r="121" spans="1:2" x14ac:dyDescent="0.25">
      <c r="A121" s="2">
        <v>118</v>
      </c>
      <c r="B121" s="2" t="str">
        <f>"00010214"</f>
        <v>00010214</v>
      </c>
    </row>
    <row r="122" spans="1:2" x14ac:dyDescent="0.25">
      <c r="A122" s="2">
        <v>119</v>
      </c>
      <c r="B122" s="2" t="str">
        <f>"00010229"</f>
        <v>00010229</v>
      </c>
    </row>
    <row r="123" spans="1:2" x14ac:dyDescent="0.25">
      <c r="A123" s="2">
        <v>120</v>
      </c>
      <c r="B123" s="2" t="str">
        <f>"00010278"</f>
        <v>00010278</v>
      </c>
    </row>
    <row r="124" spans="1:2" x14ac:dyDescent="0.25">
      <c r="A124" s="2">
        <v>121</v>
      </c>
      <c r="B124" s="2" t="str">
        <f>"00010283"</f>
        <v>00010283</v>
      </c>
    </row>
    <row r="125" spans="1:2" x14ac:dyDescent="0.25">
      <c r="A125" s="2">
        <v>122</v>
      </c>
      <c r="B125" s="2" t="str">
        <f>"00010297"</f>
        <v>00010297</v>
      </c>
    </row>
    <row r="126" spans="1:2" x14ac:dyDescent="0.25">
      <c r="A126" s="2">
        <v>123</v>
      </c>
      <c r="B126" s="2" t="str">
        <f>"00010324"</f>
        <v>00010324</v>
      </c>
    </row>
    <row r="127" spans="1:2" x14ac:dyDescent="0.25">
      <c r="A127" s="2">
        <v>124</v>
      </c>
      <c r="B127" s="2" t="str">
        <f>"00010347"</f>
        <v>00010347</v>
      </c>
    </row>
    <row r="128" spans="1:2" x14ac:dyDescent="0.25">
      <c r="A128" s="2">
        <v>125</v>
      </c>
      <c r="B128" s="2" t="str">
        <f>"00010381"</f>
        <v>00010381</v>
      </c>
    </row>
    <row r="129" spans="1:2" x14ac:dyDescent="0.25">
      <c r="A129" s="2">
        <v>126</v>
      </c>
      <c r="B129" s="2" t="str">
        <f>"00010511"</f>
        <v>00010511</v>
      </c>
    </row>
    <row r="130" spans="1:2" x14ac:dyDescent="0.25">
      <c r="A130" s="2">
        <v>127</v>
      </c>
      <c r="B130" s="2" t="str">
        <f>"00010537"</f>
        <v>00010537</v>
      </c>
    </row>
    <row r="131" spans="1:2" x14ac:dyDescent="0.25">
      <c r="A131" s="2">
        <v>128</v>
      </c>
      <c r="B131" s="2" t="str">
        <f>"00010585"</f>
        <v>00010585</v>
      </c>
    </row>
    <row r="132" spans="1:2" x14ac:dyDescent="0.25">
      <c r="A132" s="2">
        <v>129</v>
      </c>
      <c r="B132" s="2" t="str">
        <f>"00010641"</f>
        <v>00010641</v>
      </c>
    </row>
    <row r="133" spans="1:2" x14ac:dyDescent="0.25">
      <c r="A133" s="2">
        <v>130</v>
      </c>
      <c r="B133" s="2" t="str">
        <f>"00010644"</f>
        <v>00010644</v>
      </c>
    </row>
    <row r="134" spans="1:2" x14ac:dyDescent="0.25">
      <c r="A134" s="2">
        <v>131</v>
      </c>
      <c r="B134" s="2" t="str">
        <f>"00010658"</f>
        <v>00010658</v>
      </c>
    </row>
    <row r="135" spans="1:2" x14ac:dyDescent="0.25">
      <c r="A135" s="2">
        <v>132</v>
      </c>
      <c r="B135" s="2" t="str">
        <f>"00010821"</f>
        <v>00010821</v>
      </c>
    </row>
    <row r="136" spans="1:2" x14ac:dyDescent="0.25">
      <c r="A136" s="2">
        <v>133</v>
      </c>
      <c r="B136" s="2" t="str">
        <f>"00010844"</f>
        <v>00010844</v>
      </c>
    </row>
    <row r="137" spans="1:2" x14ac:dyDescent="0.25">
      <c r="A137" s="2">
        <v>134</v>
      </c>
      <c r="B137" s="2" t="str">
        <f>"00010884"</f>
        <v>00010884</v>
      </c>
    </row>
    <row r="138" spans="1:2" x14ac:dyDescent="0.25">
      <c r="A138" s="2">
        <v>135</v>
      </c>
      <c r="B138" s="2" t="str">
        <f>"00010948"</f>
        <v>00010948</v>
      </c>
    </row>
    <row r="139" spans="1:2" x14ac:dyDescent="0.25">
      <c r="A139" s="2">
        <v>136</v>
      </c>
      <c r="B139" s="2" t="str">
        <f>"00010953"</f>
        <v>00010953</v>
      </c>
    </row>
    <row r="140" spans="1:2" x14ac:dyDescent="0.25">
      <c r="A140" s="2">
        <v>137</v>
      </c>
      <c r="B140" s="2" t="str">
        <f>"00011064"</f>
        <v>00011064</v>
      </c>
    </row>
    <row r="141" spans="1:2" x14ac:dyDescent="0.25">
      <c r="A141" s="2">
        <v>138</v>
      </c>
      <c r="B141" s="2" t="str">
        <f>"00011070"</f>
        <v>00011070</v>
      </c>
    </row>
    <row r="142" spans="1:2" x14ac:dyDescent="0.25">
      <c r="A142" s="2">
        <v>139</v>
      </c>
      <c r="B142" s="2" t="str">
        <f>"00011218"</f>
        <v>00011218</v>
      </c>
    </row>
    <row r="143" spans="1:2" x14ac:dyDescent="0.25">
      <c r="A143" s="2">
        <v>140</v>
      </c>
      <c r="B143" s="2" t="str">
        <f>"00011229"</f>
        <v>00011229</v>
      </c>
    </row>
    <row r="144" spans="1:2" x14ac:dyDescent="0.25">
      <c r="A144" s="2">
        <v>141</v>
      </c>
      <c r="B144" s="2" t="str">
        <f>"00011373"</f>
        <v>00011373</v>
      </c>
    </row>
    <row r="145" spans="1:2" x14ac:dyDescent="0.25">
      <c r="A145" s="2">
        <v>142</v>
      </c>
      <c r="B145" s="2" t="str">
        <f>"00011377"</f>
        <v>00011377</v>
      </c>
    </row>
    <row r="146" spans="1:2" x14ac:dyDescent="0.25">
      <c r="A146" s="2">
        <v>143</v>
      </c>
      <c r="B146" s="2" t="str">
        <f>"00011392"</f>
        <v>00011392</v>
      </c>
    </row>
    <row r="147" spans="1:2" x14ac:dyDescent="0.25">
      <c r="A147" s="2">
        <v>144</v>
      </c>
      <c r="B147" s="2" t="str">
        <f>"00011433"</f>
        <v>00011433</v>
      </c>
    </row>
    <row r="148" spans="1:2" x14ac:dyDescent="0.25">
      <c r="A148" s="2">
        <v>145</v>
      </c>
      <c r="B148" s="2" t="str">
        <f>"00011450"</f>
        <v>00011450</v>
      </c>
    </row>
    <row r="149" spans="1:2" x14ac:dyDescent="0.25">
      <c r="A149" s="2">
        <v>146</v>
      </c>
      <c r="B149" s="2" t="str">
        <f>"00011533"</f>
        <v>00011533</v>
      </c>
    </row>
    <row r="150" spans="1:2" x14ac:dyDescent="0.25">
      <c r="A150" s="2">
        <v>147</v>
      </c>
      <c r="B150" s="2" t="str">
        <f>"00011609"</f>
        <v>00011609</v>
      </c>
    </row>
    <row r="151" spans="1:2" x14ac:dyDescent="0.25">
      <c r="A151" s="2">
        <v>148</v>
      </c>
      <c r="B151" s="2" t="str">
        <f>"00011654"</f>
        <v>00011654</v>
      </c>
    </row>
    <row r="152" spans="1:2" x14ac:dyDescent="0.25">
      <c r="A152" s="2">
        <v>149</v>
      </c>
      <c r="B152" s="2" t="str">
        <f>"00011669"</f>
        <v>00011669</v>
      </c>
    </row>
    <row r="153" spans="1:2" x14ac:dyDescent="0.25">
      <c r="A153" s="2">
        <v>150</v>
      </c>
      <c r="B153" s="2" t="str">
        <f>"00011801"</f>
        <v>00011801</v>
      </c>
    </row>
    <row r="154" spans="1:2" x14ac:dyDescent="0.25">
      <c r="A154" s="2">
        <v>151</v>
      </c>
      <c r="B154" s="2" t="str">
        <f>"00011842"</f>
        <v>00011842</v>
      </c>
    </row>
    <row r="155" spans="1:2" x14ac:dyDescent="0.25">
      <c r="A155" s="2">
        <v>152</v>
      </c>
      <c r="B155" s="2" t="str">
        <f>"00011908"</f>
        <v>00011908</v>
      </c>
    </row>
    <row r="156" spans="1:2" x14ac:dyDescent="0.25">
      <c r="A156" s="2">
        <v>153</v>
      </c>
      <c r="B156" s="2" t="str">
        <f>"00011923"</f>
        <v>00011923</v>
      </c>
    </row>
    <row r="157" spans="1:2" x14ac:dyDescent="0.25">
      <c r="A157" s="2">
        <v>154</v>
      </c>
      <c r="B157" s="2" t="str">
        <f>"00011932"</f>
        <v>00011932</v>
      </c>
    </row>
    <row r="158" spans="1:2" x14ac:dyDescent="0.25">
      <c r="A158" s="2">
        <v>155</v>
      </c>
      <c r="B158" s="2" t="str">
        <f>"00012067"</f>
        <v>00012067</v>
      </c>
    </row>
    <row r="159" spans="1:2" x14ac:dyDescent="0.25">
      <c r="A159" s="2">
        <v>156</v>
      </c>
      <c r="B159" s="2" t="str">
        <f>"00012155"</f>
        <v>00012155</v>
      </c>
    </row>
    <row r="160" spans="1:2" x14ac:dyDescent="0.25">
      <c r="A160" s="2">
        <v>157</v>
      </c>
      <c r="B160" s="2" t="str">
        <f>"00012177"</f>
        <v>00012177</v>
      </c>
    </row>
    <row r="161" spans="1:2" x14ac:dyDescent="0.25">
      <c r="A161" s="2">
        <v>158</v>
      </c>
      <c r="B161" s="2" t="str">
        <f>"00012198"</f>
        <v>00012198</v>
      </c>
    </row>
    <row r="162" spans="1:2" x14ac:dyDescent="0.25">
      <c r="A162" s="2">
        <v>159</v>
      </c>
      <c r="B162" s="2" t="str">
        <f>"00012488"</f>
        <v>00012488</v>
      </c>
    </row>
    <row r="163" spans="1:2" x14ac:dyDescent="0.25">
      <c r="A163" s="2">
        <v>160</v>
      </c>
      <c r="B163" s="2" t="str">
        <f>"00012507"</f>
        <v>00012507</v>
      </c>
    </row>
    <row r="164" spans="1:2" x14ac:dyDescent="0.25">
      <c r="A164" s="2">
        <v>161</v>
      </c>
      <c r="B164" s="2" t="str">
        <f>"00012553"</f>
        <v>00012553</v>
      </c>
    </row>
    <row r="165" spans="1:2" x14ac:dyDescent="0.25">
      <c r="A165" s="2">
        <v>162</v>
      </c>
      <c r="B165" s="2" t="str">
        <f>"00012597"</f>
        <v>00012597</v>
      </c>
    </row>
    <row r="166" spans="1:2" x14ac:dyDescent="0.25">
      <c r="A166" s="2">
        <v>163</v>
      </c>
      <c r="B166" s="2" t="str">
        <f>"00012659"</f>
        <v>00012659</v>
      </c>
    </row>
    <row r="167" spans="1:2" x14ac:dyDescent="0.25">
      <c r="A167" s="2">
        <v>164</v>
      </c>
      <c r="B167" s="2" t="str">
        <f>"00012840"</f>
        <v>00012840</v>
      </c>
    </row>
    <row r="168" spans="1:2" x14ac:dyDescent="0.25">
      <c r="A168" s="2">
        <v>165</v>
      </c>
      <c r="B168" s="2" t="str">
        <f>"00012847"</f>
        <v>00012847</v>
      </c>
    </row>
    <row r="169" spans="1:2" x14ac:dyDescent="0.25">
      <c r="A169" s="2">
        <v>166</v>
      </c>
      <c r="B169" s="2" t="str">
        <f>"00012910"</f>
        <v>00012910</v>
      </c>
    </row>
    <row r="170" spans="1:2" x14ac:dyDescent="0.25">
      <c r="A170" s="2">
        <v>167</v>
      </c>
      <c r="B170" s="2" t="str">
        <f>"00013877"</f>
        <v>00013877</v>
      </c>
    </row>
    <row r="171" spans="1:2" x14ac:dyDescent="0.25">
      <c r="A171" s="2">
        <v>168</v>
      </c>
      <c r="B171" s="2" t="str">
        <f>"00014031"</f>
        <v>00014031</v>
      </c>
    </row>
    <row r="172" spans="1:2" x14ac:dyDescent="0.25">
      <c r="A172" s="2">
        <v>169</v>
      </c>
      <c r="B172" s="2" t="str">
        <f>"00014811"</f>
        <v>00014811</v>
      </c>
    </row>
    <row r="173" spans="1:2" x14ac:dyDescent="0.25">
      <c r="A173" s="2">
        <v>170</v>
      </c>
      <c r="B173" s="2" t="str">
        <f>"00014999"</f>
        <v>00014999</v>
      </c>
    </row>
    <row r="174" spans="1:2" x14ac:dyDescent="0.25">
      <c r="A174" s="2">
        <v>171</v>
      </c>
      <c r="B174" s="2" t="str">
        <f>"00015365"</f>
        <v>00015365</v>
      </c>
    </row>
    <row r="175" spans="1:2" x14ac:dyDescent="0.25">
      <c r="A175" s="2">
        <v>172</v>
      </c>
      <c r="B175" s="2" t="str">
        <f>"00015467"</f>
        <v>00015467</v>
      </c>
    </row>
    <row r="176" spans="1:2" x14ac:dyDescent="0.25">
      <c r="A176" s="2">
        <v>173</v>
      </c>
      <c r="B176" s="2" t="str">
        <f>"00015491"</f>
        <v>00015491</v>
      </c>
    </row>
    <row r="177" spans="1:2" x14ac:dyDescent="0.25">
      <c r="A177" s="2">
        <v>174</v>
      </c>
      <c r="B177" s="2" t="str">
        <f>"00015520"</f>
        <v>00015520</v>
      </c>
    </row>
    <row r="178" spans="1:2" x14ac:dyDescent="0.25">
      <c r="A178" s="2">
        <v>175</v>
      </c>
      <c r="B178" s="2" t="str">
        <f>"00015619"</f>
        <v>00015619</v>
      </c>
    </row>
    <row r="179" spans="1:2" x14ac:dyDescent="0.25">
      <c r="A179" s="2">
        <v>176</v>
      </c>
      <c r="B179" s="2" t="str">
        <f>"00015670"</f>
        <v>00015670</v>
      </c>
    </row>
    <row r="180" spans="1:2" x14ac:dyDescent="0.25">
      <c r="A180" s="2">
        <v>177</v>
      </c>
      <c r="B180" s="2" t="str">
        <f>"00015731"</f>
        <v>00015731</v>
      </c>
    </row>
    <row r="181" spans="1:2" x14ac:dyDescent="0.25">
      <c r="A181" s="2">
        <v>178</v>
      </c>
      <c r="B181" s="2" t="str">
        <f>"00015797"</f>
        <v>00015797</v>
      </c>
    </row>
    <row r="182" spans="1:2" x14ac:dyDescent="0.25">
      <c r="A182" s="2">
        <v>179</v>
      </c>
      <c r="B182" s="2" t="str">
        <f>"00016216"</f>
        <v>00016216</v>
      </c>
    </row>
    <row r="183" spans="1:2" x14ac:dyDescent="0.25">
      <c r="A183" s="2">
        <v>180</v>
      </c>
      <c r="B183" s="2" t="str">
        <f>"00016284"</f>
        <v>00016284</v>
      </c>
    </row>
    <row r="184" spans="1:2" x14ac:dyDescent="0.25">
      <c r="A184" s="2">
        <v>181</v>
      </c>
      <c r="B184" s="2" t="str">
        <f>"00016406"</f>
        <v>00016406</v>
      </c>
    </row>
    <row r="185" spans="1:2" x14ac:dyDescent="0.25">
      <c r="A185" s="2">
        <v>182</v>
      </c>
      <c r="B185" s="2" t="str">
        <f>"00016500"</f>
        <v>00016500</v>
      </c>
    </row>
    <row r="186" spans="1:2" x14ac:dyDescent="0.25">
      <c r="A186" s="2">
        <v>183</v>
      </c>
      <c r="B186" s="2" t="str">
        <f>"00016611"</f>
        <v>00016611</v>
      </c>
    </row>
    <row r="187" spans="1:2" x14ac:dyDescent="0.25">
      <c r="A187" s="2">
        <v>184</v>
      </c>
      <c r="B187" s="2" t="str">
        <f>"00016668"</f>
        <v>00016668</v>
      </c>
    </row>
    <row r="188" spans="1:2" x14ac:dyDescent="0.25">
      <c r="A188" s="2">
        <v>185</v>
      </c>
      <c r="B188" s="2" t="str">
        <f>"00016676"</f>
        <v>00016676</v>
      </c>
    </row>
    <row r="189" spans="1:2" x14ac:dyDescent="0.25">
      <c r="A189" s="2">
        <v>186</v>
      </c>
      <c r="B189" s="2" t="str">
        <f>"00016680"</f>
        <v>00016680</v>
      </c>
    </row>
    <row r="190" spans="1:2" x14ac:dyDescent="0.25">
      <c r="A190" s="2">
        <v>187</v>
      </c>
      <c r="B190" s="2" t="str">
        <f>"00016724"</f>
        <v>00016724</v>
      </c>
    </row>
    <row r="191" spans="1:2" x14ac:dyDescent="0.25">
      <c r="A191" s="2">
        <v>188</v>
      </c>
      <c r="B191" s="2" t="str">
        <f>"00016772"</f>
        <v>00016772</v>
      </c>
    </row>
    <row r="192" spans="1:2" x14ac:dyDescent="0.25">
      <c r="A192" s="2">
        <v>189</v>
      </c>
      <c r="B192" s="2" t="str">
        <f>"00017039"</f>
        <v>00017039</v>
      </c>
    </row>
    <row r="193" spans="1:2" x14ac:dyDescent="0.25">
      <c r="A193" s="2">
        <v>190</v>
      </c>
      <c r="B193" s="2" t="str">
        <f>"00017058"</f>
        <v>00017058</v>
      </c>
    </row>
    <row r="194" spans="1:2" x14ac:dyDescent="0.25">
      <c r="A194" s="2">
        <v>191</v>
      </c>
      <c r="B194" s="2" t="str">
        <f>"00017123"</f>
        <v>00017123</v>
      </c>
    </row>
    <row r="195" spans="1:2" x14ac:dyDescent="0.25">
      <c r="A195" s="2">
        <v>192</v>
      </c>
      <c r="B195" s="2" t="str">
        <f>"00017275"</f>
        <v>00017275</v>
      </c>
    </row>
    <row r="196" spans="1:2" x14ac:dyDescent="0.25">
      <c r="A196" s="2">
        <v>193</v>
      </c>
      <c r="B196" s="2" t="str">
        <f>"00017325"</f>
        <v>00017325</v>
      </c>
    </row>
    <row r="197" spans="1:2" x14ac:dyDescent="0.25">
      <c r="A197" s="2">
        <v>194</v>
      </c>
      <c r="B197" s="2" t="str">
        <f>"00017373"</f>
        <v>00017373</v>
      </c>
    </row>
    <row r="198" spans="1:2" x14ac:dyDescent="0.25">
      <c r="A198" s="2">
        <v>195</v>
      </c>
      <c r="B198" s="2" t="str">
        <f>"00017434"</f>
        <v>00017434</v>
      </c>
    </row>
    <row r="199" spans="1:2" x14ac:dyDescent="0.25">
      <c r="A199" s="2">
        <v>196</v>
      </c>
      <c r="B199" s="2" t="str">
        <f>"00017547"</f>
        <v>00017547</v>
      </c>
    </row>
    <row r="200" spans="1:2" x14ac:dyDescent="0.25">
      <c r="A200" s="2">
        <v>197</v>
      </c>
      <c r="B200" s="2" t="str">
        <f>"00017550"</f>
        <v>00017550</v>
      </c>
    </row>
    <row r="201" spans="1:2" x14ac:dyDescent="0.25">
      <c r="A201" s="2">
        <v>198</v>
      </c>
      <c r="B201" s="2" t="str">
        <f>"00017592"</f>
        <v>00017592</v>
      </c>
    </row>
    <row r="202" spans="1:2" x14ac:dyDescent="0.25">
      <c r="A202" s="2">
        <v>199</v>
      </c>
      <c r="B202" s="2" t="str">
        <f>"00017691"</f>
        <v>00017691</v>
      </c>
    </row>
    <row r="203" spans="1:2" x14ac:dyDescent="0.25">
      <c r="A203" s="2">
        <v>200</v>
      </c>
      <c r="B203" s="2" t="str">
        <f>"00017733"</f>
        <v>00017733</v>
      </c>
    </row>
    <row r="204" spans="1:2" x14ac:dyDescent="0.25">
      <c r="A204" s="2">
        <v>201</v>
      </c>
      <c r="B204" s="2" t="str">
        <f>"00017766"</f>
        <v>00017766</v>
      </c>
    </row>
    <row r="205" spans="1:2" x14ac:dyDescent="0.25">
      <c r="A205" s="2">
        <v>202</v>
      </c>
      <c r="B205" s="2" t="str">
        <f>"00017786"</f>
        <v>00017786</v>
      </c>
    </row>
    <row r="206" spans="1:2" x14ac:dyDescent="0.25">
      <c r="A206" s="2">
        <v>203</v>
      </c>
      <c r="B206" s="2" t="str">
        <f>"00017799"</f>
        <v>00017799</v>
      </c>
    </row>
    <row r="207" spans="1:2" x14ac:dyDescent="0.25">
      <c r="A207" s="2">
        <v>204</v>
      </c>
      <c r="B207" s="2" t="str">
        <f>"00017820"</f>
        <v>00017820</v>
      </c>
    </row>
    <row r="208" spans="1:2" x14ac:dyDescent="0.25">
      <c r="A208" s="2">
        <v>205</v>
      </c>
      <c r="B208" s="2" t="str">
        <f>"00017822"</f>
        <v>00017822</v>
      </c>
    </row>
    <row r="209" spans="1:2" x14ac:dyDescent="0.25">
      <c r="A209" s="2">
        <v>206</v>
      </c>
      <c r="B209" s="2" t="str">
        <f>"00017865"</f>
        <v>00017865</v>
      </c>
    </row>
    <row r="210" spans="1:2" x14ac:dyDescent="0.25">
      <c r="A210" s="2">
        <v>207</v>
      </c>
      <c r="B210" s="2" t="str">
        <f>"00017866"</f>
        <v>00017866</v>
      </c>
    </row>
    <row r="211" spans="1:2" x14ac:dyDescent="0.25">
      <c r="A211" s="2">
        <v>208</v>
      </c>
      <c r="B211" s="2" t="str">
        <f>"00018024"</f>
        <v>00018024</v>
      </c>
    </row>
    <row r="212" spans="1:2" x14ac:dyDescent="0.25">
      <c r="A212" s="2">
        <v>209</v>
      </c>
      <c r="B212" s="2" t="str">
        <f>"00018055"</f>
        <v>00018055</v>
      </c>
    </row>
    <row r="213" spans="1:2" x14ac:dyDescent="0.25">
      <c r="A213" s="2">
        <v>210</v>
      </c>
      <c r="B213" s="2" t="str">
        <f>"00018148"</f>
        <v>00018148</v>
      </c>
    </row>
    <row r="214" spans="1:2" x14ac:dyDescent="0.25">
      <c r="A214" s="2">
        <v>211</v>
      </c>
      <c r="B214" s="2" t="str">
        <f>"00018169"</f>
        <v>00018169</v>
      </c>
    </row>
    <row r="215" spans="1:2" x14ac:dyDescent="0.25">
      <c r="A215" s="2">
        <v>212</v>
      </c>
      <c r="B215" s="2" t="str">
        <f>"00018300"</f>
        <v>00018300</v>
      </c>
    </row>
    <row r="216" spans="1:2" x14ac:dyDescent="0.25">
      <c r="A216" s="2">
        <v>213</v>
      </c>
      <c r="B216" s="2" t="str">
        <f>"00018350"</f>
        <v>00018350</v>
      </c>
    </row>
    <row r="217" spans="1:2" x14ac:dyDescent="0.25">
      <c r="A217" s="2">
        <v>214</v>
      </c>
      <c r="B217" s="2" t="str">
        <f>"00018870"</f>
        <v>00018870</v>
      </c>
    </row>
    <row r="218" spans="1:2" x14ac:dyDescent="0.25">
      <c r="A218" s="2">
        <v>215</v>
      </c>
      <c r="B218" s="2" t="str">
        <f>"00018884"</f>
        <v>00018884</v>
      </c>
    </row>
    <row r="219" spans="1:2" x14ac:dyDescent="0.25">
      <c r="A219" s="2">
        <v>216</v>
      </c>
      <c r="B219" s="2" t="str">
        <f>"00018892"</f>
        <v>00018892</v>
      </c>
    </row>
    <row r="220" spans="1:2" x14ac:dyDescent="0.25">
      <c r="A220" s="2">
        <v>217</v>
      </c>
      <c r="B220" s="2" t="str">
        <f>"00018929"</f>
        <v>00018929</v>
      </c>
    </row>
    <row r="221" spans="1:2" x14ac:dyDescent="0.25">
      <c r="A221" s="2">
        <v>218</v>
      </c>
      <c r="B221" s="2" t="str">
        <f>"00019043"</f>
        <v>00019043</v>
      </c>
    </row>
    <row r="222" spans="1:2" x14ac:dyDescent="0.25">
      <c r="A222" s="2">
        <v>219</v>
      </c>
      <c r="B222" s="2" t="str">
        <f>"00019241"</f>
        <v>00019241</v>
      </c>
    </row>
    <row r="223" spans="1:2" x14ac:dyDescent="0.25">
      <c r="A223" s="2">
        <v>220</v>
      </c>
      <c r="B223" s="2" t="str">
        <f>"00019261"</f>
        <v>00019261</v>
      </c>
    </row>
    <row r="224" spans="1:2" x14ac:dyDescent="0.25">
      <c r="A224" s="2">
        <v>221</v>
      </c>
      <c r="B224" s="2" t="str">
        <f>"00019316"</f>
        <v>00019316</v>
      </c>
    </row>
    <row r="225" spans="1:2" x14ac:dyDescent="0.25">
      <c r="A225" s="2">
        <v>222</v>
      </c>
      <c r="B225" s="2" t="str">
        <f>"00019342"</f>
        <v>00019342</v>
      </c>
    </row>
    <row r="226" spans="1:2" x14ac:dyDescent="0.25">
      <c r="A226" s="2">
        <v>223</v>
      </c>
      <c r="B226" s="2" t="str">
        <f>"00019518"</f>
        <v>00019518</v>
      </c>
    </row>
    <row r="227" spans="1:2" x14ac:dyDescent="0.25">
      <c r="A227" s="2">
        <v>224</v>
      </c>
      <c r="B227" s="2" t="str">
        <f>"00019638"</f>
        <v>00019638</v>
      </c>
    </row>
    <row r="228" spans="1:2" x14ac:dyDescent="0.25">
      <c r="A228" s="2">
        <v>225</v>
      </c>
      <c r="B228" s="2" t="str">
        <f>"00019677"</f>
        <v>00019677</v>
      </c>
    </row>
    <row r="229" spans="1:2" x14ac:dyDescent="0.25">
      <c r="A229" s="2">
        <v>226</v>
      </c>
      <c r="B229" s="2" t="str">
        <f>"00020037"</f>
        <v>00020037</v>
      </c>
    </row>
    <row r="230" spans="1:2" x14ac:dyDescent="0.25">
      <c r="A230" s="2">
        <v>227</v>
      </c>
      <c r="B230" s="2" t="str">
        <f>"00020082"</f>
        <v>00020082</v>
      </c>
    </row>
    <row r="231" spans="1:2" x14ac:dyDescent="0.25">
      <c r="A231" s="2">
        <v>228</v>
      </c>
      <c r="B231" s="2" t="str">
        <f>"00020193"</f>
        <v>00020193</v>
      </c>
    </row>
    <row r="232" spans="1:2" x14ac:dyDescent="0.25">
      <c r="A232" s="2">
        <v>229</v>
      </c>
      <c r="B232" s="2" t="str">
        <f>"00020201"</f>
        <v>00020201</v>
      </c>
    </row>
    <row r="233" spans="1:2" x14ac:dyDescent="0.25">
      <c r="A233" s="2">
        <v>230</v>
      </c>
      <c r="B233" s="2" t="str">
        <f>"00020218"</f>
        <v>00020218</v>
      </c>
    </row>
    <row r="234" spans="1:2" x14ac:dyDescent="0.25">
      <c r="A234" s="2">
        <v>231</v>
      </c>
      <c r="B234" s="2" t="str">
        <f>"00020302"</f>
        <v>00020302</v>
      </c>
    </row>
    <row r="235" spans="1:2" x14ac:dyDescent="0.25">
      <c r="A235" s="2">
        <v>232</v>
      </c>
      <c r="B235" s="2" t="str">
        <f>"00020341"</f>
        <v>00020341</v>
      </c>
    </row>
    <row r="236" spans="1:2" x14ac:dyDescent="0.25">
      <c r="A236" s="2">
        <v>233</v>
      </c>
      <c r="B236" s="2" t="str">
        <f>"00020374"</f>
        <v>00020374</v>
      </c>
    </row>
    <row r="237" spans="1:2" x14ac:dyDescent="0.25">
      <c r="A237" s="2">
        <v>234</v>
      </c>
      <c r="B237" s="2" t="str">
        <f>"00020502"</f>
        <v>00020502</v>
      </c>
    </row>
    <row r="238" spans="1:2" x14ac:dyDescent="0.25">
      <c r="A238" s="2">
        <v>235</v>
      </c>
      <c r="B238" s="2" t="str">
        <f>"00020517"</f>
        <v>00020517</v>
      </c>
    </row>
    <row r="239" spans="1:2" x14ac:dyDescent="0.25">
      <c r="A239" s="2">
        <v>236</v>
      </c>
      <c r="B239" s="2" t="str">
        <f>"00020600"</f>
        <v>00020600</v>
      </c>
    </row>
    <row r="240" spans="1:2" x14ac:dyDescent="0.25">
      <c r="A240" s="2">
        <v>237</v>
      </c>
      <c r="B240" s="2" t="str">
        <f>"00020706"</f>
        <v>00020706</v>
      </c>
    </row>
    <row r="241" spans="1:2" x14ac:dyDescent="0.25">
      <c r="A241" s="2">
        <v>238</v>
      </c>
      <c r="B241" s="2" t="str">
        <f>"00020772"</f>
        <v>00020772</v>
      </c>
    </row>
    <row r="242" spans="1:2" x14ac:dyDescent="0.25">
      <c r="A242" s="2">
        <v>239</v>
      </c>
      <c r="B242" s="2" t="str">
        <f>"00020792"</f>
        <v>00020792</v>
      </c>
    </row>
    <row r="243" spans="1:2" x14ac:dyDescent="0.25">
      <c r="A243" s="2">
        <v>240</v>
      </c>
      <c r="B243" s="2" t="str">
        <f>"00020861"</f>
        <v>00020861</v>
      </c>
    </row>
    <row r="244" spans="1:2" x14ac:dyDescent="0.25">
      <c r="A244" s="2">
        <v>241</v>
      </c>
      <c r="B244" s="2" t="str">
        <f>"00020907"</f>
        <v>00020907</v>
      </c>
    </row>
    <row r="245" spans="1:2" x14ac:dyDescent="0.25">
      <c r="A245" s="2">
        <v>242</v>
      </c>
      <c r="B245" s="2" t="str">
        <f>"00020923"</f>
        <v>00020923</v>
      </c>
    </row>
    <row r="246" spans="1:2" x14ac:dyDescent="0.25">
      <c r="A246" s="2">
        <v>243</v>
      </c>
      <c r="B246" s="2" t="str">
        <f>"00021051"</f>
        <v>00021051</v>
      </c>
    </row>
    <row r="247" spans="1:2" x14ac:dyDescent="0.25">
      <c r="A247" s="2">
        <v>244</v>
      </c>
      <c r="B247" s="2" t="str">
        <f>"00021107"</f>
        <v>00021107</v>
      </c>
    </row>
    <row r="248" spans="1:2" x14ac:dyDescent="0.25">
      <c r="A248" s="2">
        <v>245</v>
      </c>
      <c r="B248" s="2" t="str">
        <f>"00021189"</f>
        <v>00021189</v>
      </c>
    </row>
    <row r="249" spans="1:2" x14ac:dyDescent="0.25">
      <c r="A249" s="2">
        <v>246</v>
      </c>
      <c r="B249" s="2" t="str">
        <f>"00021241"</f>
        <v>00021241</v>
      </c>
    </row>
    <row r="250" spans="1:2" x14ac:dyDescent="0.25">
      <c r="A250" s="2">
        <v>247</v>
      </c>
      <c r="B250" s="2" t="str">
        <f>"00021453"</f>
        <v>00021453</v>
      </c>
    </row>
    <row r="251" spans="1:2" x14ac:dyDescent="0.25">
      <c r="A251" s="2">
        <v>248</v>
      </c>
      <c r="B251" s="2" t="str">
        <f>"00021668"</f>
        <v>00021668</v>
      </c>
    </row>
    <row r="252" spans="1:2" x14ac:dyDescent="0.25">
      <c r="A252" s="2">
        <v>249</v>
      </c>
      <c r="B252" s="2" t="str">
        <f>"00021718"</f>
        <v>00021718</v>
      </c>
    </row>
    <row r="253" spans="1:2" x14ac:dyDescent="0.25">
      <c r="A253" s="2">
        <v>250</v>
      </c>
      <c r="B253" s="2" t="str">
        <f>"00021957"</f>
        <v>00021957</v>
      </c>
    </row>
    <row r="254" spans="1:2" x14ac:dyDescent="0.25">
      <c r="A254" s="2">
        <v>251</v>
      </c>
      <c r="B254" s="2" t="str">
        <f>"00022057"</f>
        <v>00022057</v>
      </c>
    </row>
    <row r="255" spans="1:2" x14ac:dyDescent="0.25">
      <c r="A255" s="2">
        <v>252</v>
      </c>
      <c r="B255" s="2" t="str">
        <f>"00022173"</f>
        <v>00022173</v>
      </c>
    </row>
    <row r="256" spans="1:2" x14ac:dyDescent="0.25">
      <c r="A256" s="2">
        <v>253</v>
      </c>
      <c r="B256" s="2" t="str">
        <f>"00022188"</f>
        <v>00022188</v>
      </c>
    </row>
    <row r="257" spans="1:2" x14ac:dyDescent="0.25">
      <c r="A257" s="2">
        <v>254</v>
      </c>
      <c r="B257" s="2" t="str">
        <f>"00022435"</f>
        <v>00022435</v>
      </c>
    </row>
    <row r="258" spans="1:2" x14ac:dyDescent="0.25">
      <c r="A258" s="2">
        <v>255</v>
      </c>
      <c r="B258" s="2" t="str">
        <f>"00022584"</f>
        <v>00022584</v>
      </c>
    </row>
    <row r="259" spans="1:2" x14ac:dyDescent="0.25">
      <c r="A259" s="2">
        <v>256</v>
      </c>
      <c r="B259" s="2" t="str">
        <f>"00022597"</f>
        <v>00022597</v>
      </c>
    </row>
    <row r="260" spans="1:2" x14ac:dyDescent="0.25">
      <c r="A260" s="2">
        <v>257</v>
      </c>
      <c r="B260" s="2" t="str">
        <f>"00022625"</f>
        <v>00022625</v>
      </c>
    </row>
    <row r="261" spans="1:2" x14ac:dyDescent="0.25">
      <c r="A261" s="2">
        <v>258</v>
      </c>
      <c r="B261" s="2" t="str">
        <f>"00022847"</f>
        <v>00022847</v>
      </c>
    </row>
    <row r="262" spans="1:2" x14ac:dyDescent="0.25">
      <c r="A262" s="2">
        <v>259</v>
      </c>
      <c r="B262" s="2" t="str">
        <f>"00022867"</f>
        <v>00022867</v>
      </c>
    </row>
    <row r="263" spans="1:2" x14ac:dyDescent="0.25">
      <c r="A263" s="2">
        <v>260</v>
      </c>
      <c r="B263" s="2" t="str">
        <f>"00023058"</f>
        <v>00023058</v>
      </c>
    </row>
    <row r="264" spans="1:2" x14ac:dyDescent="0.25">
      <c r="A264" s="2">
        <v>261</v>
      </c>
      <c r="B264" s="2" t="str">
        <f>"00023158"</f>
        <v>00023158</v>
      </c>
    </row>
    <row r="265" spans="1:2" x14ac:dyDescent="0.25">
      <c r="A265" s="2">
        <v>262</v>
      </c>
      <c r="B265" s="2" t="str">
        <f>"00023196"</f>
        <v>00023196</v>
      </c>
    </row>
    <row r="266" spans="1:2" x14ac:dyDescent="0.25">
      <c r="A266" s="2">
        <v>263</v>
      </c>
      <c r="B266" s="2" t="str">
        <f>"00023363"</f>
        <v>00023363</v>
      </c>
    </row>
    <row r="267" spans="1:2" x14ac:dyDescent="0.25">
      <c r="A267" s="2">
        <v>264</v>
      </c>
      <c r="B267" s="2" t="str">
        <f>"00023470"</f>
        <v>00023470</v>
      </c>
    </row>
    <row r="268" spans="1:2" x14ac:dyDescent="0.25">
      <c r="A268" s="2">
        <v>265</v>
      </c>
      <c r="B268" s="2" t="str">
        <f>"00023567"</f>
        <v>00023567</v>
      </c>
    </row>
    <row r="269" spans="1:2" x14ac:dyDescent="0.25">
      <c r="A269" s="2">
        <v>266</v>
      </c>
      <c r="B269" s="2" t="str">
        <f>"00023578"</f>
        <v>00023578</v>
      </c>
    </row>
    <row r="270" spans="1:2" x14ac:dyDescent="0.25">
      <c r="A270" s="2">
        <v>267</v>
      </c>
      <c r="B270" s="2" t="str">
        <f>"00023714"</f>
        <v>00023714</v>
      </c>
    </row>
    <row r="271" spans="1:2" x14ac:dyDescent="0.25">
      <c r="A271" s="2">
        <v>268</v>
      </c>
      <c r="B271" s="2" t="str">
        <f>"00023818"</f>
        <v>00023818</v>
      </c>
    </row>
    <row r="272" spans="1:2" x14ac:dyDescent="0.25">
      <c r="A272" s="2">
        <v>269</v>
      </c>
      <c r="B272" s="2" t="str">
        <f>"00023840"</f>
        <v>00023840</v>
      </c>
    </row>
    <row r="273" spans="1:2" x14ac:dyDescent="0.25">
      <c r="A273" s="2">
        <v>270</v>
      </c>
      <c r="B273" s="2" t="str">
        <f>"00023868"</f>
        <v>00023868</v>
      </c>
    </row>
    <row r="274" spans="1:2" x14ac:dyDescent="0.25">
      <c r="A274" s="2">
        <v>271</v>
      </c>
      <c r="B274" s="2" t="str">
        <f>"00024327"</f>
        <v>00024327</v>
      </c>
    </row>
    <row r="275" spans="1:2" x14ac:dyDescent="0.25">
      <c r="A275" s="2">
        <v>272</v>
      </c>
      <c r="B275" s="2" t="str">
        <f>"00024414"</f>
        <v>00024414</v>
      </c>
    </row>
    <row r="276" spans="1:2" x14ac:dyDescent="0.25">
      <c r="A276" s="2">
        <v>273</v>
      </c>
      <c r="B276" s="2" t="str">
        <f>"00024475"</f>
        <v>00024475</v>
      </c>
    </row>
    <row r="277" spans="1:2" x14ac:dyDescent="0.25">
      <c r="A277" s="2">
        <v>274</v>
      </c>
      <c r="B277" s="2" t="str">
        <f>"00024903"</f>
        <v>00024903</v>
      </c>
    </row>
    <row r="278" spans="1:2" x14ac:dyDescent="0.25">
      <c r="A278" s="2">
        <v>275</v>
      </c>
      <c r="B278" s="2" t="str">
        <f>"00024964"</f>
        <v>00024964</v>
      </c>
    </row>
    <row r="279" spans="1:2" x14ac:dyDescent="0.25">
      <c r="A279" s="2">
        <v>276</v>
      </c>
      <c r="B279" s="2" t="str">
        <f>"00024967"</f>
        <v>00024967</v>
      </c>
    </row>
    <row r="280" spans="1:2" x14ac:dyDescent="0.25">
      <c r="A280" s="2">
        <v>277</v>
      </c>
      <c r="B280" s="2" t="str">
        <f>"00025093"</f>
        <v>00025093</v>
      </c>
    </row>
    <row r="281" spans="1:2" x14ac:dyDescent="0.25">
      <c r="A281" s="2">
        <v>278</v>
      </c>
      <c r="B281" s="2" t="str">
        <f>"00025147"</f>
        <v>00025147</v>
      </c>
    </row>
    <row r="282" spans="1:2" x14ac:dyDescent="0.25">
      <c r="A282" s="2">
        <v>279</v>
      </c>
      <c r="B282" s="2" t="str">
        <f>"00025189"</f>
        <v>00025189</v>
      </c>
    </row>
    <row r="283" spans="1:2" x14ac:dyDescent="0.25">
      <c r="A283" s="2">
        <v>280</v>
      </c>
      <c r="B283" s="2" t="str">
        <f>"00025212"</f>
        <v>00025212</v>
      </c>
    </row>
    <row r="284" spans="1:2" x14ac:dyDescent="0.25">
      <c r="A284" s="2">
        <v>281</v>
      </c>
      <c r="B284" s="2" t="str">
        <f>"00025391"</f>
        <v>00025391</v>
      </c>
    </row>
    <row r="285" spans="1:2" x14ac:dyDescent="0.25">
      <c r="A285" s="2">
        <v>282</v>
      </c>
      <c r="B285" s="2" t="str">
        <f>"00025640"</f>
        <v>00025640</v>
      </c>
    </row>
    <row r="286" spans="1:2" x14ac:dyDescent="0.25">
      <c r="A286" s="2">
        <v>283</v>
      </c>
      <c r="B286" s="2" t="str">
        <f>"00025747"</f>
        <v>00025747</v>
      </c>
    </row>
    <row r="287" spans="1:2" x14ac:dyDescent="0.25">
      <c r="A287" s="2">
        <v>284</v>
      </c>
      <c r="B287" s="2" t="str">
        <f>"00025774"</f>
        <v>00025774</v>
      </c>
    </row>
    <row r="288" spans="1:2" x14ac:dyDescent="0.25">
      <c r="A288" s="2">
        <v>285</v>
      </c>
      <c r="B288" s="2" t="str">
        <f>"00025809"</f>
        <v>00025809</v>
      </c>
    </row>
    <row r="289" spans="1:2" x14ac:dyDescent="0.25">
      <c r="A289" s="2">
        <v>286</v>
      </c>
      <c r="B289" s="2" t="str">
        <f>"00025850"</f>
        <v>00025850</v>
      </c>
    </row>
    <row r="290" spans="1:2" x14ac:dyDescent="0.25">
      <c r="A290" s="2">
        <v>287</v>
      </c>
      <c r="B290" s="2" t="str">
        <f>"00026036"</f>
        <v>00026036</v>
      </c>
    </row>
    <row r="291" spans="1:2" x14ac:dyDescent="0.25">
      <c r="A291" s="2">
        <v>288</v>
      </c>
      <c r="B291" s="2" t="str">
        <f>"00026067"</f>
        <v>00026067</v>
      </c>
    </row>
    <row r="292" spans="1:2" x14ac:dyDescent="0.25">
      <c r="A292" s="2">
        <v>289</v>
      </c>
      <c r="B292" s="2" t="str">
        <f>"00026139"</f>
        <v>00026139</v>
      </c>
    </row>
    <row r="293" spans="1:2" x14ac:dyDescent="0.25">
      <c r="A293" s="2">
        <v>290</v>
      </c>
      <c r="B293" s="2" t="str">
        <f>"00026324"</f>
        <v>00026324</v>
      </c>
    </row>
    <row r="294" spans="1:2" x14ac:dyDescent="0.25">
      <c r="A294" s="2">
        <v>291</v>
      </c>
      <c r="B294" s="2" t="str">
        <f>"00026702"</f>
        <v>00026702</v>
      </c>
    </row>
    <row r="295" spans="1:2" x14ac:dyDescent="0.25">
      <c r="A295" s="2">
        <v>292</v>
      </c>
      <c r="B295" s="2" t="str">
        <f>"00027016"</f>
        <v>00027016</v>
      </c>
    </row>
    <row r="296" spans="1:2" x14ac:dyDescent="0.25">
      <c r="A296" s="2">
        <v>293</v>
      </c>
      <c r="B296" s="2" t="str">
        <f>"00027102"</f>
        <v>00027102</v>
      </c>
    </row>
    <row r="297" spans="1:2" x14ac:dyDescent="0.25">
      <c r="A297" s="2">
        <v>294</v>
      </c>
      <c r="B297" s="2" t="str">
        <f>"00027352"</f>
        <v>00027352</v>
      </c>
    </row>
    <row r="298" spans="1:2" x14ac:dyDescent="0.25">
      <c r="A298" s="2">
        <v>295</v>
      </c>
      <c r="B298" s="2" t="str">
        <f>"00027360"</f>
        <v>00027360</v>
      </c>
    </row>
    <row r="299" spans="1:2" x14ac:dyDescent="0.25">
      <c r="A299" s="2">
        <v>296</v>
      </c>
      <c r="B299" s="2" t="str">
        <f>"00027546"</f>
        <v>00027546</v>
      </c>
    </row>
    <row r="300" spans="1:2" x14ac:dyDescent="0.25">
      <c r="A300" s="2">
        <v>297</v>
      </c>
      <c r="B300" s="2" t="str">
        <f>"00027798"</f>
        <v>00027798</v>
      </c>
    </row>
    <row r="301" spans="1:2" x14ac:dyDescent="0.25">
      <c r="A301" s="2">
        <v>298</v>
      </c>
      <c r="B301" s="2" t="str">
        <f>"00027875"</f>
        <v>00027875</v>
      </c>
    </row>
    <row r="302" spans="1:2" x14ac:dyDescent="0.25">
      <c r="A302" s="2">
        <v>299</v>
      </c>
      <c r="B302" s="2" t="str">
        <f>"00028609"</f>
        <v>00028609</v>
      </c>
    </row>
    <row r="303" spans="1:2" x14ac:dyDescent="0.25">
      <c r="A303" s="2">
        <v>300</v>
      </c>
      <c r="B303" s="2" t="str">
        <f>"00028688"</f>
        <v>00028688</v>
      </c>
    </row>
    <row r="304" spans="1:2" x14ac:dyDescent="0.25">
      <c r="A304" s="2">
        <v>301</v>
      </c>
      <c r="B304" s="2" t="str">
        <f>"00029143"</f>
        <v>00029143</v>
      </c>
    </row>
    <row r="305" spans="1:2" x14ac:dyDescent="0.25">
      <c r="A305" s="2">
        <v>302</v>
      </c>
      <c r="B305" s="2" t="str">
        <f>"00029460"</f>
        <v>00029460</v>
      </c>
    </row>
    <row r="306" spans="1:2" x14ac:dyDescent="0.25">
      <c r="A306" s="2">
        <v>303</v>
      </c>
      <c r="B306" s="2" t="str">
        <f>"00029464"</f>
        <v>00029464</v>
      </c>
    </row>
    <row r="307" spans="1:2" x14ac:dyDescent="0.25">
      <c r="A307" s="2">
        <v>304</v>
      </c>
      <c r="B307" s="2" t="str">
        <f>"00029834"</f>
        <v>00029834</v>
      </c>
    </row>
    <row r="308" spans="1:2" x14ac:dyDescent="0.25">
      <c r="A308" s="2">
        <v>305</v>
      </c>
      <c r="B308" s="2" t="str">
        <f>"00030355"</f>
        <v>00030355</v>
      </c>
    </row>
    <row r="309" spans="1:2" x14ac:dyDescent="0.25">
      <c r="A309" s="2">
        <v>306</v>
      </c>
      <c r="B309" s="2" t="str">
        <f>"00030501"</f>
        <v>00030501</v>
      </c>
    </row>
    <row r="310" spans="1:2" x14ac:dyDescent="0.25">
      <c r="A310" s="2">
        <v>307</v>
      </c>
      <c r="B310" s="2" t="str">
        <f>"00030531"</f>
        <v>00030531</v>
      </c>
    </row>
    <row r="311" spans="1:2" x14ac:dyDescent="0.25">
      <c r="A311" s="2">
        <v>308</v>
      </c>
      <c r="B311" s="2" t="str">
        <f>"00030598"</f>
        <v>00030598</v>
      </c>
    </row>
    <row r="312" spans="1:2" x14ac:dyDescent="0.25">
      <c r="A312" s="2">
        <v>309</v>
      </c>
      <c r="B312" s="2" t="str">
        <f>"00030687"</f>
        <v>00030687</v>
      </c>
    </row>
    <row r="313" spans="1:2" x14ac:dyDescent="0.25">
      <c r="A313" s="2">
        <v>310</v>
      </c>
      <c r="B313" s="2" t="str">
        <f>"00030762"</f>
        <v>00030762</v>
      </c>
    </row>
    <row r="314" spans="1:2" x14ac:dyDescent="0.25">
      <c r="A314" s="2">
        <v>311</v>
      </c>
      <c r="B314" s="2" t="str">
        <f>"00031080"</f>
        <v>00031080</v>
      </c>
    </row>
    <row r="315" spans="1:2" x14ac:dyDescent="0.25">
      <c r="A315" s="2">
        <v>312</v>
      </c>
      <c r="B315" s="2" t="str">
        <f>"00031594"</f>
        <v>00031594</v>
      </c>
    </row>
    <row r="316" spans="1:2" x14ac:dyDescent="0.25">
      <c r="A316" s="2">
        <v>313</v>
      </c>
      <c r="B316" s="2" t="str">
        <f>"00031679"</f>
        <v>00031679</v>
      </c>
    </row>
    <row r="317" spans="1:2" x14ac:dyDescent="0.25">
      <c r="A317" s="2">
        <v>314</v>
      </c>
      <c r="B317" s="2" t="str">
        <f>"00032334"</f>
        <v>00032334</v>
      </c>
    </row>
    <row r="318" spans="1:2" x14ac:dyDescent="0.25">
      <c r="A318" s="2">
        <v>315</v>
      </c>
      <c r="B318" s="2" t="str">
        <f>"00032496"</f>
        <v>00032496</v>
      </c>
    </row>
    <row r="319" spans="1:2" x14ac:dyDescent="0.25">
      <c r="A319" s="2">
        <v>316</v>
      </c>
      <c r="B319" s="2" t="str">
        <f>"00033059"</f>
        <v>00033059</v>
      </c>
    </row>
    <row r="320" spans="1:2" x14ac:dyDescent="0.25">
      <c r="A320" s="2">
        <v>317</v>
      </c>
      <c r="B320" s="2" t="str">
        <f>"00033700"</f>
        <v>00033700</v>
      </c>
    </row>
    <row r="321" spans="1:2" x14ac:dyDescent="0.25">
      <c r="A321" s="2">
        <v>318</v>
      </c>
      <c r="B321" s="2" t="str">
        <f>"00034906"</f>
        <v>00034906</v>
      </c>
    </row>
    <row r="322" spans="1:2" x14ac:dyDescent="0.25">
      <c r="A322" s="2">
        <v>319</v>
      </c>
      <c r="B322" s="2" t="str">
        <f>"00034993"</f>
        <v>00034993</v>
      </c>
    </row>
    <row r="323" spans="1:2" x14ac:dyDescent="0.25">
      <c r="A323" s="2">
        <v>320</v>
      </c>
      <c r="B323" s="2" t="str">
        <f>"00036257"</f>
        <v>00036257</v>
      </c>
    </row>
    <row r="324" spans="1:2" x14ac:dyDescent="0.25">
      <c r="A324" s="2">
        <v>321</v>
      </c>
      <c r="B324" s="2" t="str">
        <f>"00036343"</f>
        <v>00036343</v>
      </c>
    </row>
    <row r="325" spans="1:2" x14ac:dyDescent="0.25">
      <c r="A325" s="2">
        <v>322</v>
      </c>
      <c r="B325" s="2" t="str">
        <f>"00036528"</f>
        <v>00036528</v>
      </c>
    </row>
    <row r="326" spans="1:2" x14ac:dyDescent="0.25">
      <c r="A326" s="2">
        <v>323</v>
      </c>
      <c r="B326" s="2" t="str">
        <f>"00036613"</f>
        <v>00036613</v>
      </c>
    </row>
    <row r="327" spans="1:2" x14ac:dyDescent="0.25">
      <c r="A327" s="2">
        <v>324</v>
      </c>
      <c r="B327" s="2" t="str">
        <f>"00036800"</f>
        <v>00036800</v>
      </c>
    </row>
    <row r="328" spans="1:2" x14ac:dyDescent="0.25">
      <c r="A328" s="2">
        <v>325</v>
      </c>
      <c r="B328" s="2" t="str">
        <f>"00036909"</f>
        <v>00036909</v>
      </c>
    </row>
    <row r="329" spans="1:2" x14ac:dyDescent="0.25">
      <c r="A329" s="2">
        <v>326</v>
      </c>
      <c r="B329" s="2" t="str">
        <f>"00037071"</f>
        <v>00037071</v>
      </c>
    </row>
    <row r="330" spans="1:2" x14ac:dyDescent="0.25">
      <c r="A330" s="2">
        <v>327</v>
      </c>
      <c r="B330" s="2" t="str">
        <f>"00037159"</f>
        <v>00037159</v>
      </c>
    </row>
    <row r="331" spans="1:2" x14ac:dyDescent="0.25">
      <c r="A331" s="2">
        <v>328</v>
      </c>
      <c r="B331" s="2" t="str">
        <f>"00037690"</f>
        <v>00037690</v>
      </c>
    </row>
    <row r="332" spans="1:2" x14ac:dyDescent="0.25">
      <c r="A332" s="2">
        <v>329</v>
      </c>
      <c r="B332" s="2" t="str">
        <f>"00037773"</f>
        <v>00037773</v>
      </c>
    </row>
    <row r="333" spans="1:2" x14ac:dyDescent="0.25">
      <c r="A333" s="2">
        <v>330</v>
      </c>
      <c r="B333" s="2" t="str">
        <f>"00037914"</f>
        <v>00037914</v>
      </c>
    </row>
    <row r="334" spans="1:2" x14ac:dyDescent="0.25">
      <c r="A334" s="2">
        <v>331</v>
      </c>
      <c r="B334" s="2" t="str">
        <f>"00037916"</f>
        <v>00037916</v>
      </c>
    </row>
    <row r="335" spans="1:2" x14ac:dyDescent="0.25">
      <c r="A335" s="2">
        <v>332</v>
      </c>
      <c r="B335" s="2" t="str">
        <f>"00038068"</f>
        <v>00038068</v>
      </c>
    </row>
    <row r="336" spans="1:2" x14ac:dyDescent="0.25">
      <c r="A336" s="2">
        <v>333</v>
      </c>
      <c r="B336" s="2" t="str">
        <f>"00038301"</f>
        <v>00038301</v>
      </c>
    </row>
    <row r="337" spans="1:2" x14ac:dyDescent="0.25">
      <c r="A337" s="2">
        <v>334</v>
      </c>
      <c r="B337" s="2" t="str">
        <f>"00038634"</f>
        <v>00038634</v>
      </c>
    </row>
    <row r="338" spans="1:2" x14ac:dyDescent="0.25">
      <c r="A338" s="2">
        <v>335</v>
      </c>
      <c r="B338" s="2" t="str">
        <f>"00038662"</f>
        <v>00038662</v>
      </c>
    </row>
    <row r="339" spans="1:2" x14ac:dyDescent="0.25">
      <c r="A339" s="2">
        <v>336</v>
      </c>
      <c r="B339" s="2" t="str">
        <f>"00039517"</f>
        <v>00039517</v>
      </c>
    </row>
    <row r="340" spans="1:2" x14ac:dyDescent="0.25">
      <c r="A340" s="2">
        <v>337</v>
      </c>
      <c r="B340" s="2" t="str">
        <f>"00039520"</f>
        <v>00039520</v>
      </c>
    </row>
    <row r="341" spans="1:2" x14ac:dyDescent="0.25">
      <c r="A341" s="2">
        <v>338</v>
      </c>
      <c r="B341" s="2" t="str">
        <f>"00039678"</f>
        <v>00039678</v>
      </c>
    </row>
    <row r="342" spans="1:2" x14ac:dyDescent="0.25">
      <c r="A342" s="2">
        <v>339</v>
      </c>
      <c r="B342" s="2" t="str">
        <f>"00039922"</f>
        <v>00039922</v>
      </c>
    </row>
    <row r="343" spans="1:2" x14ac:dyDescent="0.25">
      <c r="A343" s="2">
        <v>340</v>
      </c>
      <c r="B343" s="2" t="str">
        <f>"00040118"</f>
        <v>00040118</v>
      </c>
    </row>
    <row r="344" spans="1:2" x14ac:dyDescent="0.25">
      <c r="A344" s="2">
        <v>341</v>
      </c>
      <c r="B344" s="2" t="str">
        <f>"00040553"</f>
        <v>00040553</v>
      </c>
    </row>
    <row r="345" spans="1:2" x14ac:dyDescent="0.25">
      <c r="A345" s="2">
        <v>342</v>
      </c>
      <c r="B345" s="2" t="str">
        <f>"00040826"</f>
        <v>00040826</v>
      </c>
    </row>
    <row r="346" spans="1:2" x14ac:dyDescent="0.25">
      <c r="A346" s="2">
        <v>343</v>
      </c>
      <c r="B346" s="2" t="str">
        <f>"00041003"</f>
        <v>00041003</v>
      </c>
    </row>
    <row r="347" spans="1:2" x14ac:dyDescent="0.25">
      <c r="A347" s="2">
        <v>344</v>
      </c>
      <c r="B347" s="2" t="str">
        <f>"00041159"</f>
        <v>00041159</v>
      </c>
    </row>
    <row r="348" spans="1:2" x14ac:dyDescent="0.25">
      <c r="A348" s="2">
        <v>345</v>
      </c>
      <c r="B348" s="2" t="str">
        <f>"00041880"</f>
        <v>00041880</v>
      </c>
    </row>
    <row r="349" spans="1:2" x14ac:dyDescent="0.25">
      <c r="A349" s="2">
        <v>346</v>
      </c>
      <c r="B349" s="2" t="str">
        <f>"00041921"</f>
        <v>00041921</v>
      </c>
    </row>
    <row r="350" spans="1:2" x14ac:dyDescent="0.25">
      <c r="A350" s="2">
        <v>347</v>
      </c>
      <c r="B350" s="2" t="str">
        <f>"00041945"</f>
        <v>00041945</v>
      </c>
    </row>
    <row r="351" spans="1:2" x14ac:dyDescent="0.25">
      <c r="A351" s="2">
        <v>348</v>
      </c>
      <c r="B351" s="2" t="str">
        <f>"00042017"</f>
        <v>00042017</v>
      </c>
    </row>
    <row r="352" spans="1:2" x14ac:dyDescent="0.25">
      <c r="A352" s="2">
        <v>349</v>
      </c>
      <c r="B352" s="2" t="str">
        <f>"00042082"</f>
        <v>00042082</v>
      </c>
    </row>
    <row r="353" spans="1:2" x14ac:dyDescent="0.25">
      <c r="A353" s="2">
        <v>350</v>
      </c>
      <c r="B353" s="2" t="str">
        <f>"00042442"</f>
        <v>00042442</v>
      </c>
    </row>
    <row r="354" spans="1:2" x14ac:dyDescent="0.25">
      <c r="A354" s="2">
        <v>351</v>
      </c>
      <c r="B354" s="2" t="str">
        <f>"00042869"</f>
        <v>00042869</v>
      </c>
    </row>
    <row r="355" spans="1:2" x14ac:dyDescent="0.25">
      <c r="A355" s="2">
        <v>352</v>
      </c>
      <c r="B355" s="2" t="str">
        <f>"00044034"</f>
        <v>00044034</v>
      </c>
    </row>
    <row r="356" spans="1:2" x14ac:dyDescent="0.25">
      <c r="A356" s="2">
        <v>353</v>
      </c>
      <c r="B356" s="2" t="str">
        <f>"00045499"</f>
        <v>00045499</v>
      </c>
    </row>
    <row r="357" spans="1:2" x14ac:dyDescent="0.25">
      <c r="A357" s="2">
        <v>354</v>
      </c>
      <c r="B357" s="2" t="str">
        <f>"00045936"</f>
        <v>00045936</v>
      </c>
    </row>
    <row r="358" spans="1:2" x14ac:dyDescent="0.25">
      <c r="A358" s="2">
        <v>355</v>
      </c>
      <c r="B358" s="2" t="str">
        <f>"00046079"</f>
        <v>00046079</v>
      </c>
    </row>
    <row r="359" spans="1:2" x14ac:dyDescent="0.25">
      <c r="A359" s="2">
        <v>356</v>
      </c>
      <c r="B359" s="2" t="str">
        <f>"00046114"</f>
        <v>00046114</v>
      </c>
    </row>
    <row r="360" spans="1:2" x14ac:dyDescent="0.25">
      <c r="A360" s="2">
        <v>357</v>
      </c>
      <c r="B360" s="2" t="str">
        <f>"00046440"</f>
        <v>00046440</v>
      </c>
    </row>
    <row r="361" spans="1:2" x14ac:dyDescent="0.25">
      <c r="A361" s="2">
        <v>358</v>
      </c>
      <c r="B361" s="2" t="str">
        <f>"00046599"</f>
        <v>00046599</v>
      </c>
    </row>
    <row r="362" spans="1:2" x14ac:dyDescent="0.25">
      <c r="A362" s="2">
        <v>359</v>
      </c>
      <c r="B362" s="2" t="str">
        <f>"00046605"</f>
        <v>00046605</v>
      </c>
    </row>
    <row r="363" spans="1:2" x14ac:dyDescent="0.25">
      <c r="A363" s="2">
        <v>360</v>
      </c>
      <c r="B363" s="2" t="str">
        <f>"00046837"</f>
        <v>00046837</v>
      </c>
    </row>
    <row r="364" spans="1:2" x14ac:dyDescent="0.25">
      <c r="A364" s="2">
        <v>361</v>
      </c>
      <c r="B364" s="2" t="str">
        <f>"00046890"</f>
        <v>00046890</v>
      </c>
    </row>
    <row r="365" spans="1:2" x14ac:dyDescent="0.25">
      <c r="A365" s="2">
        <v>362</v>
      </c>
      <c r="B365" s="2" t="str">
        <f>"00046944"</f>
        <v>00046944</v>
      </c>
    </row>
    <row r="366" spans="1:2" x14ac:dyDescent="0.25">
      <c r="A366" s="2">
        <v>363</v>
      </c>
      <c r="B366" s="2" t="str">
        <f>"00047971"</f>
        <v>00047971</v>
      </c>
    </row>
    <row r="367" spans="1:2" x14ac:dyDescent="0.25">
      <c r="A367" s="2">
        <v>364</v>
      </c>
      <c r="B367" s="2" t="str">
        <f>"00048007"</f>
        <v>00048007</v>
      </c>
    </row>
    <row r="368" spans="1:2" x14ac:dyDescent="0.25">
      <c r="A368" s="2">
        <v>365</v>
      </c>
      <c r="B368" s="2" t="str">
        <f>"00049357"</f>
        <v>00049357</v>
      </c>
    </row>
    <row r="369" spans="1:2" x14ac:dyDescent="0.25">
      <c r="A369" s="2">
        <v>366</v>
      </c>
      <c r="B369" s="2" t="str">
        <f>"00049670"</f>
        <v>00049670</v>
      </c>
    </row>
    <row r="370" spans="1:2" x14ac:dyDescent="0.25">
      <c r="A370" s="2">
        <v>367</v>
      </c>
      <c r="B370" s="2" t="str">
        <f>"00049682"</f>
        <v>00049682</v>
      </c>
    </row>
    <row r="371" spans="1:2" x14ac:dyDescent="0.25">
      <c r="A371" s="2">
        <v>368</v>
      </c>
      <c r="B371" s="2" t="str">
        <f>"00049821"</f>
        <v>00049821</v>
      </c>
    </row>
    <row r="372" spans="1:2" x14ac:dyDescent="0.25">
      <c r="A372" s="2">
        <v>369</v>
      </c>
      <c r="B372" s="2" t="str">
        <f>"00049874"</f>
        <v>00049874</v>
      </c>
    </row>
    <row r="373" spans="1:2" x14ac:dyDescent="0.25">
      <c r="A373" s="2">
        <v>370</v>
      </c>
      <c r="B373" s="2" t="str">
        <f>"00050394"</f>
        <v>00050394</v>
      </c>
    </row>
    <row r="374" spans="1:2" x14ac:dyDescent="0.25">
      <c r="A374" s="2">
        <v>371</v>
      </c>
      <c r="B374" s="2" t="str">
        <f>"00050407"</f>
        <v>00050407</v>
      </c>
    </row>
    <row r="375" spans="1:2" x14ac:dyDescent="0.25">
      <c r="A375" s="2">
        <v>372</v>
      </c>
      <c r="B375" s="2" t="str">
        <f>"00050603"</f>
        <v>00050603</v>
      </c>
    </row>
    <row r="376" spans="1:2" x14ac:dyDescent="0.25">
      <c r="A376" s="2">
        <v>373</v>
      </c>
      <c r="B376" s="2" t="str">
        <f>"00053644"</f>
        <v>00053644</v>
      </c>
    </row>
    <row r="377" spans="1:2" x14ac:dyDescent="0.25">
      <c r="A377" s="2">
        <v>374</v>
      </c>
      <c r="B377" s="2" t="str">
        <f>"00057230"</f>
        <v>00057230</v>
      </c>
    </row>
    <row r="378" spans="1:2" x14ac:dyDescent="0.25">
      <c r="A378" s="2">
        <v>375</v>
      </c>
      <c r="B378" s="2" t="str">
        <f>"00066214"</f>
        <v>00066214</v>
      </c>
    </row>
    <row r="379" spans="1:2" x14ac:dyDescent="0.25">
      <c r="A379" s="2">
        <v>376</v>
      </c>
      <c r="B379" s="2" t="str">
        <f>"00068089"</f>
        <v>00068089</v>
      </c>
    </row>
    <row r="380" spans="1:2" x14ac:dyDescent="0.25">
      <c r="A380" s="2">
        <v>377</v>
      </c>
      <c r="B380" s="2" t="str">
        <f>"00068940"</f>
        <v>00068940</v>
      </c>
    </row>
    <row r="381" spans="1:2" x14ac:dyDescent="0.25">
      <c r="A381" s="2">
        <v>378</v>
      </c>
      <c r="B381" s="2" t="str">
        <f>"00068955"</f>
        <v>00068955</v>
      </c>
    </row>
    <row r="382" spans="1:2" x14ac:dyDescent="0.25">
      <c r="A382" s="2">
        <v>379</v>
      </c>
      <c r="B382" s="2" t="str">
        <f>"00069287"</f>
        <v>00069287</v>
      </c>
    </row>
    <row r="383" spans="1:2" x14ac:dyDescent="0.25">
      <c r="A383" s="2">
        <v>380</v>
      </c>
      <c r="B383" s="2" t="str">
        <f>"00069413"</f>
        <v>00069413</v>
      </c>
    </row>
    <row r="384" spans="1:2" x14ac:dyDescent="0.25">
      <c r="A384" s="2">
        <v>381</v>
      </c>
      <c r="B384" s="2" t="str">
        <f>"00069522"</f>
        <v>00069522</v>
      </c>
    </row>
    <row r="385" spans="1:2" x14ac:dyDescent="0.25">
      <c r="A385" s="2">
        <v>382</v>
      </c>
      <c r="B385" s="2" t="str">
        <f>"00069856"</f>
        <v>00069856</v>
      </c>
    </row>
    <row r="386" spans="1:2" x14ac:dyDescent="0.25">
      <c r="A386" s="2">
        <v>383</v>
      </c>
      <c r="B386" s="2" t="str">
        <f>"00070043"</f>
        <v>00070043</v>
      </c>
    </row>
    <row r="387" spans="1:2" x14ac:dyDescent="0.25">
      <c r="A387" s="2">
        <v>384</v>
      </c>
      <c r="B387" s="2" t="str">
        <f>"00070556"</f>
        <v>00070556</v>
      </c>
    </row>
    <row r="388" spans="1:2" x14ac:dyDescent="0.25">
      <c r="A388" s="2">
        <v>385</v>
      </c>
      <c r="B388" s="2" t="str">
        <f>"00070642"</f>
        <v>00070642</v>
      </c>
    </row>
    <row r="389" spans="1:2" x14ac:dyDescent="0.25">
      <c r="A389" s="2">
        <v>386</v>
      </c>
      <c r="B389" s="2" t="str">
        <f>"00071123"</f>
        <v>00071123</v>
      </c>
    </row>
    <row r="390" spans="1:2" x14ac:dyDescent="0.25">
      <c r="A390" s="2">
        <v>387</v>
      </c>
      <c r="B390" s="2" t="str">
        <f>"00071654"</f>
        <v>00071654</v>
      </c>
    </row>
    <row r="391" spans="1:2" x14ac:dyDescent="0.25">
      <c r="A391" s="2">
        <v>388</v>
      </c>
      <c r="B391" s="2" t="str">
        <f>"00072117"</f>
        <v>00072117</v>
      </c>
    </row>
    <row r="392" spans="1:2" x14ac:dyDescent="0.25">
      <c r="A392" s="2">
        <v>389</v>
      </c>
      <c r="B392" s="2" t="str">
        <f>"00072965"</f>
        <v>00072965</v>
      </c>
    </row>
    <row r="393" spans="1:2" x14ac:dyDescent="0.25">
      <c r="A393" s="2">
        <v>390</v>
      </c>
      <c r="B393" s="2" t="str">
        <f>"00073217"</f>
        <v>00073217</v>
      </c>
    </row>
    <row r="394" spans="1:2" x14ac:dyDescent="0.25">
      <c r="A394" s="2">
        <v>391</v>
      </c>
      <c r="B394" s="2" t="str">
        <f>"00073237"</f>
        <v>00073237</v>
      </c>
    </row>
    <row r="395" spans="1:2" x14ac:dyDescent="0.25">
      <c r="A395" s="2">
        <v>392</v>
      </c>
      <c r="B395" s="2" t="str">
        <f>"00073337"</f>
        <v>00073337</v>
      </c>
    </row>
    <row r="396" spans="1:2" x14ac:dyDescent="0.25">
      <c r="A396" s="2">
        <v>393</v>
      </c>
      <c r="B396" s="2" t="str">
        <f>"00073358"</f>
        <v>00073358</v>
      </c>
    </row>
    <row r="397" spans="1:2" x14ac:dyDescent="0.25">
      <c r="A397" s="2">
        <v>394</v>
      </c>
      <c r="B397" s="2" t="str">
        <f>"00073432"</f>
        <v>00073432</v>
      </c>
    </row>
    <row r="398" spans="1:2" x14ac:dyDescent="0.25">
      <c r="A398" s="2">
        <v>395</v>
      </c>
      <c r="B398" s="2" t="str">
        <f>"00074089"</f>
        <v>00074089</v>
      </c>
    </row>
    <row r="399" spans="1:2" x14ac:dyDescent="0.25">
      <c r="A399" s="2">
        <v>396</v>
      </c>
      <c r="B399" s="2" t="str">
        <f>"00074306"</f>
        <v>00074306</v>
      </c>
    </row>
    <row r="400" spans="1:2" x14ac:dyDescent="0.25">
      <c r="A400" s="2">
        <v>397</v>
      </c>
      <c r="B400" s="2" t="str">
        <f>"00074376"</f>
        <v>00074376</v>
      </c>
    </row>
    <row r="401" spans="1:2" x14ac:dyDescent="0.25">
      <c r="A401" s="2">
        <v>398</v>
      </c>
      <c r="B401" s="2" t="str">
        <f>"00074813"</f>
        <v>00074813</v>
      </c>
    </row>
    <row r="402" spans="1:2" x14ac:dyDescent="0.25">
      <c r="A402" s="2">
        <v>399</v>
      </c>
      <c r="B402" s="2" t="str">
        <f>"00074917"</f>
        <v>00074917</v>
      </c>
    </row>
    <row r="403" spans="1:2" x14ac:dyDescent="0.25">
      <c r="A403" s="2">
        <v>400</v>
      </c>
      <c r="B403" s="2" t="str">
        <f>"00075290"</f>
        <v>00075290</v>
      </c>
    </row>
    <row r="404" spans="1:2" x14ac:dyDescent="0.25">
      <c r="A404" s="2">
        <v>401</v>
      </c>
      <c r="B404" s="2" t="str">
        <f>"00075525"</f>
        <v>00075525</v>
      </c>
    </row>
    <row r="405" spans="1:2" x14ac:dyDescent="0.25">
      <c r="A405" s="2">
        <v>402</v>
      </c>
      <c r="B405" s="2" t="str">
        <f>"00075576"</f>
        <v>00075576</v>
      </c>
    </row>
    <row r="406" spans="1:2" x14ac:dyDescent="0.25">
      <c r="A406" s="2">
        <v>403</v>
      </c>
      <c r="B406" s="2" t="str">
        <f>"00075808"</f>
        <v>00075808</v>
      </c>
    </row>
    <row r="407" spans="1:2" x14ac:dyDescent="0.25">
      <c r="A407" s="2">
        <v>404</v>
      </c>
      <c r="B407" s="2" t="str">
        <f>"00076108"</f>
        <v>00076108</v>
      </c>
    </row>
    <row r="408" spans="1:2" x14ac:dyDescent="0.25">
      <c r="A408" s="2">
        <v>405</v>
      </c>
      <c r="B408" s="2" t="str">
        <f>"00076725"</f>
        <v>00076725</v>
      </c>
    </row>
    <row r="409" spans="1:2" x14ac:dyDescent="0.25">
      <c r="A409" s="2">
        <v>406</v>
      </c>
      <c r="B409" s="2" t="str">
        <f>"00076837"</f>
        <v>00076837</v>
      </c>
    </row>
    <row r="410" spans="1:2" x14ac:dyDescent="0.25">
      <c r="A410" s="2">
        <v>407</v>
      </c>
      <c r="B410" s="2" t="str">
        <f>"00077166"</f>
        <v>00077166</v>
      </c>
    </row>
    <row r="411" spans="1:2" x14ac:dyDescent="0.25">
      <c r="A411" s="2">
        <v>408</v>
      </c>
      <c r="B411" s="2" t="str">
        <f>"00077451"</f>
        <v>00077451</v>
      </c>
    </row>
    <row r="412" spans="1:2" x14ac:dyDescent="0.25">
      <c r="A412" s="2">
        <v>409</v>
      </c>
      <c r="B412" s="2" t="str">
        <f>"00077483"</f>
        <v>00077483</v>
      </c>
    </row>
    <row r="413" spans="1:2" x14ac:dyDescent="0.25">
      <c r="A413" s="2">
        <v>410</v>
      </c>
      <c r="B413" s="2" t="str">
        <f>"00077613"</f>
        <v>00077613</v>
      </c>
    </row>
    <row r="414" spans="1:2" x14ac:dyDescent="0.25">
      <c r="A414" s="2">
        <v>411</v>
      </c>
      <c r="B414" s="2" t="str">
        <f>"00077682"</f>
        <v>00077682</v>
      </c>
    </row>
    <row r="415" spans="1:2" x14ac:dyDescent="0.25">
      <c r="A415" s="2">
        <v>412</v>
      </c>
      <c r="B415" s="2" t="str">
        <f>"00077809"</f>
        <v>00077809</v>
      </c>
    </row>
    <row r="416" spans="1:2" x14ac:dyDescent="0.25">
      <c r="A416" s="2">
        <v>413</v>
      </c>
      <c r="B416" s="2" t="str">
        <f>"00078370"</f>
        <v>00078370</v>
      </c>
    </row>
    <row r="417" spans="1:2" x14ac:dyDescent="0.25">
      <c r="A417" s="2">
        <v>414</v>
      </c>
      <c r="B417" s="2" t="str">
        <f>"00079008"</f>
        <v>00079008</v>
      </c>
    </row>
    <row r="418" spans="1:2" x14ac:dyDescent="0.25">
      <c r="A418" s="2">
        <v>415</v>
      </c>
      <c r="B418" s="2" t="str">
        <f>"00079011"</f>
        <v>00079011</v>
      </c>
    </row>
    <row r="419" spans="1:2" x14ac:dyDescent="0.25">
      <c r="A419" s="2">
        <v>416</v>
      </c>
      <c r="B419" s="2" t="str">
        <f>"00079117"</f>
        <v>00079117</v>
      </c>
    </row>
    <row r="420" spans="1:2" x14ac:dyDescent="0.25">
      <c r="A420" s="2">
        <v>417</v>
      </c>
      <c r="B420" s="2" t="str">
        <f>"00079126"</f>
        <v>00079126</v>
      </c>
    </row>
    <row r="421" spans="1:2" x14ac:dyDescent="0.25">
      <c r="A421" s="2">
        <v>418</v>
      </c>
      <c r="B421" s="2" t="str">
        <f>"00079294"</f>
        <v>00079294</v>
      </c>
    </row>
    <row r="422" spans="1:2" x14ac:dyDescent="0.25">
      <c r="A422" s="2">
        <v>419</v>
      </c>
      <c r="B422" s="2" t="str">
        <f>"00079387"</f>
        <v>00079387</v>
      </c>
    </row>
    <row r="423" spans="1:2" x14ac:dyDescent="0.25">
      <c r="A423" s="2">
        <v>420</v>
      </c>
      <c r="B423" s="2" t="str">
        <f>"00079388"</f>
        <v>00079388</v>
      </c>
    </row>
    <row r="424" spans="1:2" x14ac:dyDescent="0.25">
      <c r="A424" s="2">
        <v>421</v>
      </c>
      <c r="B424" s="2" t="str">
        <f>"00079465"</f>
        <v>00079465</v>
      </c>
    </row>
    <row r="425" spans="1:2" x14ac:dyDescent="0.25">
      <c r="A425" s="2">
        <v>422</v>
      </c>
      <c r="B425" s="2" t="str">
        <f>"00079548"</f>
        <v>00079548</v>
      </c>
    </row>
    <row r="426" spans="1:2" x14ac:dyDescent="0.25">
      <c r="A426" s="2">
        <v>423</v>
      </c>
      <c r="B426" s="2" t="str">
        <f>"00079784"</f>
        <v>00079784</v>
      </c>
    </row>
    <row r="427" spans="1:2" x14ac:dyDescent="0.25">
      <c r="A427" s="2">
        <v>424</v>
      </c>
      <c r="B427" s="2" t="str">
        <f>"00080234"</f>
        <v>00080234</v>
      </c>
    </row>
    <row r="428" spans="1:2" x14ac:dyDescent="0.25">
      <c r="A428" s="2">
        <v>425</v>
      </c>
      <c r="B428" s="2" t="str">
        <f>"00080978"</f>
        <v>00080978</v>
      </c>
    </row>
    <row r="429" spans="1:2" x14ac:dyDescent="0.25">
      <c r="A429" s="2">
        <v>426</v>
      </c>
      <c r="B429" s="2" t="str">
        <f>"00081229"</f>
        <v>00081229</v>
      </c>
    </row>
    <row r="430" spans="1:2" x14ac:dyDescent="0.25">
      <c r="A430" s="2">
        <v>427</v>
      </c>
      <c r="B430" s="2" t="str">
        <f>"00081926"</f>
        <v>00081926</v>
      </c>
    </row>
    <row r="431" spans="1:2" x14ac:dyDescent="0.25">
      <c r="A431" s="2">
        <v>428</v>
      </c>
      <c r="B431" s="2" t="str">
        <f>"00083037"</f>
        <v>00083037</v>
      </c>
    </row>
    <row r="432" spans="1:2" x14ac:dyDescent="0.25">
      <c r="A432" s="2">
        <v>429</v>
      </c>
      <c r="B432" s="2" t="str">
        <f>"00083264"</f>
        <v>00083264</v>
      </c>
    </row>
    <row r="433" spans="1:2" x14ac:dyDescent="0.25">
      <c r="A433" s="2">
        <v>430</v>
      </c>
      <c r="B433" s="2" t="str">
        <f>"00083984"</f>
        <v>00083984</v>
      </c>
    </row>
    <row r="434" spans="1:2" x14ac:dyDescent="0.25">
      <c r="A434" s="2">
        <v>431</v>
      </c>
      <c r="B434" s="2" t="str">
        <f>"00084203"</f>
        <v>00084203</v>
      </c>
    </row>
    <row r="435" spans="1:2" x14ac:dyDescent="0.25">
      <c r="A435" s="2">
        <v>432</v>
      </c>
      <c r="B435" s="2" t="str">
        <f>"00084223"</f>
        <v>00084223</v>
      </c>
    </row>
    <row r="436" spans="1:2" x14ac:dyDescent="0.25">
      <c r="A436" s="2">
        <v>433</v>
      </c>
      <c r="B436" s="2" t="str">
        <f>"00084426"</f>
        <v>00084426</v>
      </c>
    </row>
    <row r="437" spans="1:2" x14ac:dyDescent="0.25">
      <c r="A437" s="2">
        <v>434</v>
      </c>
      <c r="B437" s="2" t="str">
        <f>"00084471"</f>
        <v>00084471</v>
      </c>
    </row>
    <row r="438" spans="1:2" x14ac:dyDescent="0.25">
      <c r="A438" s="2">
        <v>435</v>
      </c>
      <c r="B438" s="2" t="str">
        <f>"00084528"</f>
        <v>00084528</v>
      </c>
    </row>
    <row r="439" spans="1:2" x14ac:dyDescent="0.25">
      <c r="A439" s="2">
        <v>436</v>
      </c>
      <c r="B439" s="2" t="str">
        <f>"00084770"</f>
        <v>00084770</v>
      </c>
    </row>
    <row r="440" spans="1:2" x14ac:dyDescent="0.25">
      <c r="A440" s="2">
        <v>437</v>
      </c>
      <c r="B440" s="2" t="str">
        <f>"00085233"</f>
        <v>00085233</v>
      </c>
    </row>
    <row r="441" spans="1:2" x14ac:dyDescent="0.25">
      <c r="A441" s="2">
        <v>438</v>
      </c>
      <c r="B441" s="2" t="str">
        <f>"00085403"</f>
        <v>00085403</v>
      </c>
    </row>
    <row r="442" spans="1:2" x14ac:dyDescent="0.25">
      <c r="A442" s="2">
        <v>439</v>
      </c>
      <c r="B442" s="2" t="str">
        <f>"00086050"</f>
        <v>00086050</v>
      </c>
    </row>
    <row r="443" spans="1:2" x14ac:dyDescent="0.25">
      <c r="A443" s="2">
        <v>440</v>
      </c>
      <c r="B443" s="2" t="str">
        <f>"00086761"</f>
        <v>00086761</v>
      </c>
    </row>
    <row r="444" spans="1:2" x14ac:dyDescent="0.25">
      <c r="A444" s="2">
        <v>441</v>
      </c>
      <c r="B444" s="2" t="str">
        <f>"00087404"</f>
        <v>00087404</v>
      </c>
    </row>
    <row r="445" spans="1:2" x14ac:dyDescent="0.25">
      <c r="A445" s="2">
        <v>442</v>
      </c>
      <c r="B445" s="2" t="str">
        <f>"00087525"</f>
        <v>00087525</v>
      </c>
    </row>
    <row r="446" spans="1:2" x14ac:dyDescent="0.25">
      <c r="A446" s="2">
        <v>443</v>
      </c>
      <c r="B446" s="2" t="str">
        <f>"00088024"</f>
        <v>00088024</v>
      </c>
    </row>
    <row r="447" spans="1:2" x14ac:dyDescent="0.25">
      <c r="A447" s="2">
        <v>444</v>
      </c>
      <c r="B447" s="2" t="str">
        <f>"00088267"</f>
        <v>00088267</v>
      </c>
    </row>
    <row r="448" spans="1:2" x14ac:dyDescent="0.25">
      <c r="A448" s="2">
        <v>445</v>
      </c>
      <c r="B448" s="2" t="str">
        <f>"00088711"</f>
        <v>00088711</v>
      </c>
    </row>
    <row r="449" spans="1:2" x14ac:dyDescent="0.25">
      <c r="A449" s="2">
        <v>446</v>
      </c>
      <c r="B449" s="2" t="str">
        <f>"00088899"</f>
        <v>00088899</v>
      </c>
    </row>
    <row r="450" spans="1:2" x14ac:dyDescent="0.25">
      <c r="A450" s="2">
        <v>447</v>
      </c>
      <c r="B450" s="2" t="str">
        <f>"00089475"</f>
        <v>00089475</v>
      </c>
    </row>
    <row r="451" spans="1:2" x14ac:dyDescent="0.25">
      <c r="A451" s="2">
        <v>448</v>
      </c>
      <c r="B451" s="2" t="str">
        <f>"00089794"</f>
        <v>00089794</v>
      </c>
    </row>
    <row r="452" spans="1:2" x14ac:dyDescent="0.25">
      <c r="A452" s="2">
        <v>449</v>
      </c>
      <c r="B452" s="2" t="str">
        <f>"00090009"</f>
        <v>00090009</v>
      </c>
    </row>
    <row r="453" spans="1:2" x14ac:dyDescent="0.25">
      <c r="A453" s="2">
        <v>450</v>
      </c>
      <c r="B453" s="2" t="str">
        <f>"00090814"</f>
        <v>00090814</v>
      </c>
    </row>
    <row r="454" spans="1:2" x14ac:dyDescent="0.25">
      <c r="A454" s="2">
        <v>451</v>
      </c>
      <c r="B454" s="2" t="str">
        <f>"00091661"</f>
        <v>00091661</v>
      </c>
    </row>
    <row r="455" spans="1:2" x14ac:dyDescent="0.25">
      <c r="A455" s="2">
        <v>452</v>
      </c>
      <c r="B455" s="2" t="str">
        <f>"00092020"</f>
        <v>00092020</v>
      </c>
    </row>
    <row r="456" spans="1:2" x14ac:dyDescent="0.25">
      <c r="A456" s="2">
        <v>453</v>
      </c>
      <c r="B456" s="2" t="str">
        <f>"00092319"</f>
        <v>00092319</v>
      </c>
    </row>
    <row r="457" spans="1:2" x14ac:dyDescent="0.25">
      <c r="A457" s="2">
        <v>454</v>
      </c>
      <c r="B457" s="2" t="str">
        <f>"00092320"</f>
        <v>00092320</v>
      </c>
    </row>
    <row r="458" spans="1:2" x14ac:dyDescent="0.25">
      <c r="A458" s="2">
        <v>455</v>
      </c>
      <c r="B458" s="2" t="str">
        <f>"00092359"</f>
        <v>00092359</v>
      </c>
    </row>
    <row r="459" spans="1:2" x14ac:dyDescent="0.25">
      <c r="A459" s="2">
        <v>456</v>
      </c>
      <c r="B459" s="2" t="str">
        <f>"00092554"</f>
        <v>00092554</v>
      </c>
    </row>
    <row r="460" spans="1:2" x14ac:dyDescent="0.25">
      <c r="A460" s="2">
        <v>457</v>
      </c>
      <c r="B460" s="2" t="str">
        <f>"00092756"</f>
        <v>00092756</v>
      </c>
    </row>
    <row r="461" spans="1:2" x14ac:dyDescent="0.25">
      <c r="A461" s="2">
        <v>458</v>
      </c>
      <c r="B461" s="2" t="str">
        <f>"00092836"</f>
        <v>00092836</v>
      </c>
    </row>
    <row r="462" spans="1:2" x14ac:dyDescent="0.25">
      <c r="A462" s="2">
        <v>459</v>
      </c>
      <c r="B462" s="2" t="str">
        <f>"00092922"</f>
        <v>00092922</v>
      </c>
    </row>
    <row r="463" spans="1:2" x14ac:dyDescent="0.25">
      <c r="A463" s="2">
        <v>460</v>
      </c>
      <c r="B463" s="2" t="str">
        <f>"00092971"</f>
        <v>00092971</v>
      </c>
    </row>
    <row r="464" spans="1:2" x14ac:dyDescent="0.25">
      <c r="A464" s="2">
        <v>461</v>
      </c>
      <c r="B464" s="2" t="str">
        <f>"00093328"</f>
        <v>00093328</v>
      </c>
    </row>
    <row r="465" spans="1:2" x14ac:dyDescent="0.25">
      <c r="A465" s="2">
        <v>462</v>
      </c>
      <c r="B465" s="2" t="str">
        <f>"00094053"</f>
        <v>00094053</v>
      </c>
    </row>
    <row r="466" spans="1:2" x14ac:dyDescent="0.25">
      <c r="A466" s="2">
        <v>463</v>
      </c>
      <c r="B466" s="2" t="str">
        <f>"00094468"</f>
        <v>00094468</v>
      </c>
    </row>
    <row r="467" spans="1:2" x14ac:dyDescent="0.25">
      <c r="A467" s="2">
        <v>464</v>
      </c>
      <c r="B467" s="2" t="str">
        <f>"00094657"</f>
        <v>00094657</v>
      </c>
    </row>
    <row r="468" spans="1:2" x14ac:dyDescent="0.25">
      <c r="A468" s="2">
        <v>465</v>
      </c>
      <c r="B468" s="2" t="str">
        <f>"00094788"</f>
        <v>00094788</v>
      </c>
    </row>
    <row r="469" spans="1:2" x14ac:dyDescent="0.25">
      <c r="A469" s="2">
        <v>466</v>
      </c>
      <c r="B469" s="2" t="str">
        <f>"00095117"</f>
        <v>00095117</v>
      </c>
    </row>
    <row r="470" spans="1:2" x14ac:dyDescent="0.25">
      <c r="A470" s="2">
        <v>467</v>
      </c>
      <c r="B470" s="2" t="str">
        <f>"00095572"</f>
        <v>00095572</v>
      </c>
    </row>
    <row r="471" spans="1:2" x14ac:dyDescent="0.25">
      <c r="A471" s="2">
        <v>468</v>
      </c>
      <c r="B471" s="2" t="str">
        <f>"00095706"</f>
        <v>00095706</v>
      </c>
    </row>
    <row r="472" spans="1:2" x14ac:dyDescent="0.25">
      <c r="A472" s="2">
        <v>469</v>
      </c>
      <c r="B472" s="2" t="str">
        <f>"00095890"</f>
        <v>00095890</v>
      </c>
    </row>
    <row r="473" spans="1:2" x14ac:dyDescent="0.25">
      <c r="A473" s="2">
        <v>470</v>
      </c>
      <c r="B473" s="2" t="str">
        <f>"00095901"</f>
        <v>00095901</v>
      </c>
    </row>
    <row r="474" spans="1:2" x14ac:dyDescent="0.25">
      <c r="A474" s="2">
        <v>471</v>
      </c>
      <c r="B474" s="2" t="str">
        <f>"00095948"</f>
        <v>00095948</v>
      </c>
    </row>
    <row r="475" spans="1:2" x14ac:dyDescent="0.25">
      <c r="A475" s="2">
        <v>472</v>
      </c>
      <c r="B475" s="2" t="str">
        <f>"00095972"</f>
        <v>00095972</v>
      </c>
    </row>
    <row r="476" spans="1:2" x14ac:dyDescent="0.25">
      <c r="A476" s="2">
        <v>473</v>
      </c>
      <c r="B476" s="2" t="str">
        <f>"00096044"</f>
        <v>00096044</v>
      </c>
    </row>
    <row r="477" spans="1:2" x14ac:dyDescent="0.25">
      <c r="A477" s="2">
        <v>474</v>
      </c>
      <c r="B477" s="2" t="str">
        <f>"00096206"</f>
        <v>00096206</v>
      </c>
    </row>
    <row r="478" spans="1:2" x14ac:dyDescent="0.25">
      <c r="A478" s="2">
        <v>475</v>
      </c>
      <c r="B478" s="2" t="str">
        <f>"00096322"</f>
        <v>00096322</v>
      </c>
    </row>
    <row r="479" spans="1:2" x14ac:dyDescent="0.25">
      <c r="A479" s="2">
        <v>476</v>
      </c>
      <c r="B479" s="2" t="str">
        <f>"00096409"</f>
        <v>00096409</v>
      </c>
    </row>
    <row r="480" spans="1:2" x14ac:dyDescent="0.25">
      <c r="A480" s="2">
        <v>477</v>
      </c>
      <c r="B480" s="2" t="str">
        <f>"00096453"</f>
        <v>00096453</v>
      </c>
    </row>
    <row r="481" spans="1:2" x14ac:dyDescent="0.25">
      <c r="A481" s="2">
        <v>478</v>
      </c>
      <c r="B481" s="2" t="str">
        <f>"00099263"</f>
        <v>00099263</v>
      </c>
    </row>
    <row r="482" spans="1:2" x14ac:dyDescent="0.25">
      <c r="A482" s="2">
        <v>479</v>
      </c>
      <c r="B482" s="2" t="str">
        <f>"00100556"</f>
        <v>00100556</v>
      </c>
    </row>
    <row r="483" spans="1:2" x14ac:dyDescent="0.25">
      <c r="A483" s="2">
        <v>480</v>
      </c>
      <c r="B483" s="2" t="str">
        <f>"00100893"</f>
        <v>00100893</v>
      </c>
    </row>
    <row r="484" spans="1:2" x14ac:dyDescent="0.25">
      <c r="A484" s="2">
        <v>481</v>
      </c>
      <c r="B484" s="2" t="str">
        <f>"00101246"</f>
        <v>00101246</v>
      </c>
    </row>
    <row r="485" spans="1:2" x14ac:dyDescent="0.25">
      <c r="A485" s="2">
        <v>482</v>
      </c>
      <c r="B485" s="2" t="str">
        <f>"00101543"</f>
        <v>00101543</v>
      </c>
    </row>
    <row r="486" spans="1:2" x14ac:dyDescent="0.25">
      <c r="A486" s="2">
        <v>483</v>
      </c>
      <c r="B486" s="2" t="str">
        <f>"00102111"</f>
        <v>00102111</v>
      </c>
    </row>
    <row r="487" spans="1:2" x14ac:dyDescent="0.25">
      <c r="A487" s="2">
        <v>484</v>
      </c>
      <c r="B487" s="2" t="str">
        <f>"00102139"</f>
        <v>00102139</v>
      </c>
    </row>
    <row r="488" spans="1:2" x14ac:dyDescent="0.25">
      <c r="A488" s="2">
        <v>485</v>
      </c>
      <c r="B488" s="2" t="str">
        <f>"00102294"</f>
        <v>00102294</v>
      </c>
    </row>
    <row r="489" spans="1:2" x14ac:dyDescent="0.25">
      <c r="A489" s="2">
        <v>486</v>
      </c>
      <c r="B489" s="2" t="str">
        <f>"00102381"</f>
        <v>00102381</v>
      </c>
    </row>
    <row r="490" spans="1:2" x14ac:dyDescent="0.25">
      <c r="A490" s="2">
        <v>487</v>
      </c>
      <c r="B490" s="2" t="str">
        <f>"00102423"</f>
        <v>00102423</v>
      </c>
    </row>
    <row r="491" spans="1:2" x14ac:dyDescent="0.25">
      <c r="A491" s="2">
        <v>488</v>
      </c>
      <c r="B491" s="2" t="str">
        <f>"00102678"</f>
        <v>00102678</v>
      </c>
    </row>
    <row r="492" spans="1:2" x14ac:dyDescent="0.25">
      <c r="A492" s="2">
        <v>489</v>
      </c>
      <c r="B492" s="2" t="str">
        <f>"00102977"</f>
        <v>00102977</v>
      </c>
    </row>
    <row r="493" spans="1:2" x14ac:dyDescent="0.25">
      <c r="A493" s="2">
        <v>490</v>
      </c>
      <c r="B493" s="2" t="str">
        <f>"00103140"</f>
        <v>00103140</v>
      </c>
    </row>
    <row r="494" spans="1:2" x14ac:dyDescent="0.25">
      <c r="A494" s="2">
        <v>491</v>
      </c>
      <c r="B494" s="2" t="str">
        <f>"00103607"</f>
        <v>00103607</v>
      </c>
    </row>
    <row r="495" spans="1:2" x14ac:dyDescent="0.25">
      <c r="A495" s="2">
        <v>492</v>
      </c>
      <c r="B495" s="2" t="str">
        <f>"00103862"</f>
        <v>00103862</v>
      </c>
    </row>
    <row r="496" spans="1:2" x14ac:dyDescent="0.25">
      <c r="A496" s="2">
        <v>493</v>
      </c>
      <c r="B496" s="2" t="str">
        <f>"00103927"</f>
        <v>00103927</v>
      </c>
    </row>
    <row r="497" spans="1:2" x14ac:dyDescent="0.25">
      <c r="A497" s="2">
        <v>494</v>
      </c>
      <c r="B497" s="2" t="str">
        <f>"00103980"</f>
        <v>00103980</v>
      </c>
    </row>
    <row r="498" spans="1:2" x14ac:dyDescent="0.25">
      <c r="A498" s="2">
        <v>495</v>
      </c>
      <c r="B498" s="2" t="str">
        <f>"00104105"</f>
        <v>00104105</v>
      </c>
    </row>
    <row r="499" spans="1:2" x14ac:dyDescent="0.25">
      <c r="A499" s="2">
        <v>496</v>
      </c>
      <c r="B499" s="2" t="str">
        <f>"00104230"</f>
        <v>00104230</v>
      </c>
    </row>
    <row r="500" spans="1:2" x14ac:dyDescent="0.25">
      <c r="A500" s="2">
        <v>497</v>
      </c>
      <c r="B500" s="2" t="str">
        <f>"00104236"</f>
        <v>00104236</v>
      </c>
    </row>
    <row r="501" spans="1:2" x14ac:dyDescent="0.25">
      <c r="A501" s="2">
        <v>498</v>
      </c>
      <c r="B501" s="2" t="str">
        <f>"00104272"</f>
        <v>00104272</v>
      </c>
    </row>
    <row r="502" spans="1:2" x14ac:dyDescent="0.25">
      <c r="A502" s="2">
        <v>499</v>
      </c>
      <c r="B502" s="2" t="str">
        <f>"00104397"</f>
        <v>00104397</v>
      </c>
    </row>
    <row r="503" spans="1:2" x14ac:dyDescent="0.25">
      <c r="A503" s="2">
        <v>500</v>
      </c>
      <c r="B503" s="2" t="str">
        <f>"00104894"</f>
        <v>00104894</v>
      </c>
    </row>
    <row r="504" spans="1:2" x14ac:dyDescent="0.25">
      <c r="A504" s="2">
        <v>501</v>
      </c>
      <c r="B504" s="2" t="str">
        <f>"00105294"</f>
        <v>00105294</v>
      </c>
    </row>
    <row r="505" spans="1:2" x14ac:dyDescent="0.25">
      <c r="A505" s="2">
        <v>502</v>
      </c>
      <c r="B505" s="2" t="str">
        <f>"00105320"</f>
        <v>00105320</v>
      </c>
    </row>
    <row r="506" spans="1:2" x14ac:dyDescent="0.25">
      <c r="A506" s="2">
        <v>503</v>
      </c>
      <c r="B506" s="2" t="str">
        <f>"00105356"</f>
        <v>00105356</v>
      </c>
    </row>
    <row r="507" spans="1:2" x14ac:dyDescent="0.25">
      <c r="A507" s="2">
        <v>504</v>
      </c>
      <c r="B507" s="2" t="str">
        <f>"00105378"</f>
        <v>00105378</v>
      </c>
    </row>
    <row r="508" spans="1:2" x14ac:dyDescent="0.25">
      <c r="A508" s="2">
        <v>505</v>
      </c>
      <c r="B508" s="2" t="str">
        <f>"00105437"</f>
        <v>00105437</v>
      </c>
    </row>
    <row r="509" spans="1:2" x14ac:dyDescent="0.25">
      <c r="A509" s="2">
        <v>506</v>
      </c>
      <c r="B509" s="2" t="str">
        <f>"00105500"</f>
        <v>00105500</v>
      </c>
    </row>
    <row r="510" spans="1:2" x14ac:dyDescent="0.25">
      <c r="A510" s="2">
        <v>507</v>
      </c>
      <c r="B510" s="2" t="str">
        <f>"00105524"</f>
        <v>00105524</v>
      </c>
    </row>
    <row r="511" spans="1:2" x14ac:dyDescent="0.25">
      <c r="A511" s="2">
        <v>508</v>
      </c>
      <c r="B511" s="2" t="str">
        <f>"00105573"</f>
        <v>00105573</v>
      </c>
    </row>
    <row r="512" spans="1:2" x14ac:dyDescent="0.25">
      <c r="A512" s="2">
        <v>509</v>
      </c>
      <c r="B512" s="2" t="str">
        <f>"00105634"</f>
        <v>00105634</v>
      </c>
    </row>
    <row r="513" spans="1:2" x14ac:dyDescent="0.25">
      <c r="A513" s="2">
        <v>510</v>
      </c>
      <c r="B513" s="2" t="str">
        <f>"00105636"</f>
        <v>00105636</v>
      </c>
    </row>
    <row r="514" spans="1:2" x14ac:dyDescent="0.25">
      <c r="A514" s="2">
        <v>511</v>
      </c>
      <c r="B514" s="2" t="str">
        <f>"00105648"</f>
        <v>00105648</v>
      </c>
    </row>
    <row r="515" spans="1:2" x14ac:dyDescent="0.25">
      <c r="A515" s="2">
        <v>512</v>
      </c>
      <c r="B515" s="2" t="str">
        <f>"00105661"</f>
        <v>00105661</v>
      </c>
    </row>
    <row r="516" spans="1:2" x14ac:dyDescent="0.25">
      <c r="A516" s="2">
        <v>513</v>
      </c>
      <c r="B516" s="2" t="str">
        <f>"00105700"</f>
        <v>00105700</v>
      </c>
    </row>
    <row r="517" spans="1:2" x14ac:dyDescent="0.25">
      <c r="A517" s="2">
        <v>514</v>
      </c>
      <c r="B517" s="2" t="str">
        <f>"00106369"</f>
        <v>00106369</v>
      </c>
    </row>
    <row r="518" spans="1:2" x14ac:dyDescent="0.25">
      <c r="A518" s="2">
        <v>515</v>
      </c>
      <c r="B518" s="2" t="str">
        <f>"00106606"</f>
        <v>00106606</v>
      </c>
    </row>
    <row r="519" spans="1:2" x14ac:dyDescent="0.25">
      <c r="A519" s="2">
        <v>516</v>
      </c>
      <c r="B519" s="2" t="str">
        <f>"00106881"</f>
        <v>00106881</v>
      </c>
    </row>
    <row r="520" spans="1:2" x14ac:dyDescent="0.25">
      <c r="A520" s="2">
        <v>517</v>
      </c>
      <c r="B520" s="2" t="str">
        <f>"00106882"</f>
        <v>00106882</v>
      </c>
    </row>
    <row r="521" spans="1:2" x14ac:dyDescent="0.25">
      <c r="A521" s="2">
        <v>518</v>
      </c>
      <c r="B521" s="2" t="str">
        <f>"00106884"</f>
        <v>00106884</v>
      </c>
    </row>
    <row r="522" spans="1:2" x14ac:dyDescent="0.25">
      <c r="A522" s="2">
        <v>519</v>
      </c>
      <c r="B522" s="2" t="str">
        <f>"00106955"</f>
        <v>00106955</v>
      </c>
    </row>
    <row r="523" spans="1:2" x14ac:dyDescent="0.25">
      <c r="A523" s="2">
        <v>520</v>
      </c>
      <c r="B523" s="2" t="str">
        <f>"00106960"</f>
        <v>00106960</v>
      </c>
    </row>
    <row r="524" spans="1:2" x14ac:dyDescent="0.25">
      <c r="A524" s="2">
        <v>521</v>
      </c>
      <c r="B524" s="2" t="str">
        <f>"00106973"</f>
        <v>00106973</v>
      </c>
    </row>
    <row r="525" spans="1:2" x14ac:dyDescent="0.25">
      <c r="A525" s="2">
        <v>522</v>
      </c>
      <c r="B525" s="2" t="str">
        <f>"00106994"</f>
        <v>00106994</v>
      </c>
    </row>
    <row r="526" spans="1:2" x14ac:dyDescent="0.25">
      <c r="A526" s="2">
        <v>523</v>
      </c>
      <c r="B526" s="2" t="str">
        <f>"00107014"</f>
        <v>00107014</v>
      </c>
    </row>
    <row r="527" spans="1:2" x14ac:dyDescent="0.25">
      <c r="A527" s="2">
        <v>524</v>
      </c>
      <c r="B527" s="2" t="str">
        <f>"00107316"</f>
        <v>00107316</v>
      </c>
    </row>
    <row r="528" spans="1:2" x14ac:dyDescent="0.25">
      <c r="A528" s="2">
        <v>525</v>
      </c>
      <c r="B528" s="2" t="str">
        <f>"00107319"</f>
        <v>00107319</v>
      </c>
    </row>
    <row r="529" spans="1:2" x14ac:dyDescent="0.25">
      <c r="A529" s="2">
        <v>526</v>
      </c>
      <c r="B529" s="2" t="str">
        <f>"00107377"</f>
        <v>00107377</v>
      </c>
    </row>
    <row r="530" spans="1:2" x14ac:dyDescent="0.25">
      <c r="A530" s="2">
        <v>527</v>
      </c>
      <c r="B530" s="2" t="str">
        <f>"00107468"</f>
        <v>00107468</v>
      </c>
    </row>
    <row r="531" spans="1:2" x14ac:dyDescent="0.25">
      <c r="A531" s="2">
        <v>528</v>
      </c>
      <c r="B531" s="2" t="str">
        <f>"00107504"</f>
        <v>00107504</v>
      </c>
    </row>
    <row r="532" spans="1:2" x14ac:dyDescent="0.25">
      <c r="A532" s="2">
        <v>529</v>
      </c>
      <c r="B532" s="2" t="str">
        <f>"00107513"</f>
        <v>00107513</v>
      </c>
    </row>
    <row r="533" spans="1:2" x14ac:dyDescent="0.25">
      <c r="A533" s="2">
        <v>530</v>
      </c>
      <c r="B533" s="2" t="str">
        <f>"00107575"</f>
        <v>00107575</v>
      </c>
    </row>
    <row r="534" spans="1:2" x14ac:dyDescent="0.25">
      <c r="A534" s="2">
        <v>531</v>
      </c>
      <c r="B534" s="2" t="str">
        <f>"00107699"</f>
        <v>00107699</v>
      </c>
    </row>
    <row r="535" spans="1:2" x14ac:dyDescent="0.25">
      <c r="A535" s="2">
        <v>532</v>
      </c>
      <c r="B535" s="2" t="str">
        <f>"00107712"</f>
        <v>00107712</v>
      </c>
    </row>
    <row r="536" spans="1:2" x14ac:dyDescent="0.25">
      <c r="A536" s="2">
        <v>533</v>
      </c>
      <c r="B536" s="2" t="str">
        <f>"00107746"</f>
        <v>00107746</v>
      </c>
    </row>
    <row r="537" spans="1:2" x14ac:dyDescent="0.25">
      <c r="A537" s="2">
        <v>534</v>
      </c>
      <c r="B537" s="2" t="str">
        <f>"00107793"</f>
        <v>00107793</v>
      </c>
    </row>
    <row r="538" spans="1:2" x14ac:dyDescent="0.25">
      <c r="A538" s="2">
        <v>535</v>
      </c>
      <c r="B538" s="2" t="str">
        <f>"00107858"</f>
        <v>00107858</v>
      </c>
    </row>
    <row r="539" spans="1:2" x14ac:dyDescent="0.25">
      <c r="A539" s="2">
        <v>536</v>
      </c>
      <c r="B539" s="2" t="str">
        <f>"00108090"</f>
        <v>00108090</v>
      </c>
    </row>
    <row r="540" spans="1:2" x14ac:dyDescent="0.25">
      <c r="A540" s="2">
        <v>537</v>
      </c>
      <c r="B540" s="2" t="str">
        <f>"00108209"</f>
        <v>00108209</v>
      </c>
    </row>
    <row r="541" spans="1:2" x14ac:dyDescent="0.25">
      <c r="A541" s="2">
        <v>538</v>
      </c>
      <c r="B541" s="2" t="str">
        <f>"00108240"</f>
        <v>00108240</v>
      </c>
    </row>
    <row r="542" spans="1:2" x14ac:dyDescent="0.25">
      <c r="A542" s="2">
        <v>539</v>
      </c>
      <c r="B542" s="2" t="str">
        <f>"00108259"</f>
        <v>00108259</v>
      </c>
    </row>
    <row r="543" spans="1:2" x14ac:dyDescent="0.25">
      <c r="A543" s="2">
        <v>540</v>
      </c>
      <c r="B543" s="2" t="str">
        <f>"00108328"</f>
        <v>00108328</v>
      </c>
    </row>
    <row r="544" spans="1:2" x14ac:dyDescent="0.25">
      <c r="A544" s="2">
        <v>541</v>
      </c>
      <c r="B544" s="2" t="str">
        <f>"00108478"</f>
        <v>00108478</v>
      </c>
    </row>
    <row r="545" spans="1:2" x14ac:dyDescent="0.25">
      <c r="A545" s="2">
        <v>542</v>
      </c>
      <c r="B545" s="2" t="str">
        <f>"00108507"</f>
        <v>00108507</v>
      </c>
    </row>
    <row r="546" spans="1:2" x14ac:dyDescent="0.25">
      <c r="A546" s="2">
        <v>543</v>
      </c>
      <c r="B546" s="2" t="str">
        <f>"00108602"</f>
        <v>00108602</v>
      </c>
    </row>
    <row r="547" spans="1:2" x14ac:dyDescent="0.25">
      <c r="A547" s="2">
        <v>544</v>
      </c>
      <c r="B547" s="2" t="str">
        <f>"00108652"</f>
        <v>00108652</v>
      </c>
    </row>
    <row r="548" spans="1:2" x14ac:dyDescent="0.25">
      <c r="A548" s="2">
        <v>545</v>
      </c>
      <c r="B548" s="2" t="str">
        <f>"00108788"</f>
        <v>00108788</v>
      </c>
    </row>
    <row r="549" spans="1:2" x14ac:dyDescent="0.25">
      <c r="A549" s="2">
        <v>546</v>
      </c>
      <c r="B549" s="2" t="str">
        <f>"00108920"</f>
        <v>00108920</v>
      </c>
    </row>
    <row r="550" spans="1:2" x14ac:dyDescent="0.25">
      <c r="A550" s="2">
        <v>547</v>
      </c>
      <c r="B550" s="2" t="str">
        <f>"00108931"</f>
        <v>00108931</v>
      </c>
    </row>
    <row r="551" spans="1:2" x14ac:dyDescent="0.25">
      <c r="A551" s="2">
        <v>548</v>
      </c>
      <c r="B551" s="2" t="str">
        <f>"00108958"</f>
        <v>00108958</v>
      </c>
    </row>
    <row r="552" spans="1:2" x14ac:dyDescent="0.25">
      <c r="A552" s="2">
        <v>549</v>
      </c>
      <c r="B552" s="2" t="str">
        <f>"00109074"</f>
        <v>00109074</v>
      </c>
    </row>
    <row r="553" spans="1:2" x14ac:dyDescent="0.25">
      <c r="A553" s="2">
        <v>550</v>
      </c>
      <c r="B553" s="2" t="str">
        <f>"00109265"</f>
        <v>00109265</v>
      </c>
    </row>
    <row r="554" spans="1:2" x14ac:dyDescent="0.25">
      <c r="A554" s="2">
        <v>551</v>
      </c>
      <c r="B554" s="2" t="str">
        <f>"00109274"</f>
        <v>00109274</v>
      </c>
    </row>
    <row r="555" spans="1:2" x14ac:dyDescent="0.25">
      <c r="A555" s="2">
        <v>552</v>
      </c>
      <c r="B555" s="2" t="str">
        <f>"00109275"</f>
        <v>00109275</v>
      </c>
    </row>
    <row r="556" spans="1:2" x14ac:dyDescent="0.25">
      <c r="A556" s="2">
        <v>553</v>
      </c>
      <c r="B556" s="2" t="str">
        <f>"00109295"</f>
        <v>00109295</v>
      </c>
    </row>
    <row r="557" spans="1:2" x14ac:dyDescent="0.25">
      <c r="A557" s="2">
        <v>554</v>
      </c>
      <c r="B557" s="2" t="str">
        <f>"00109305"</f>
        <v>00109305</v>
      </c>
    </row>
    <row r="558" spans="1:2" x14ac:dyDescent="0.25">
      <c r="A558" s="2">
        <v>555</v>
      </c>
      <c r="B558" s="2" t="str">
        <f>"00109353"</f>
        <v>00109353</v>
      </c>
    </row>
    <row r="559" spans="1:2" x14ac:dyDescent="0.25">
      <c r="A559" s="2">
        <v>556</v>
      </c>
      <c r="B559" s="2" t="str">
        <f>"00109426"</f>
        <v>00109426</v>
      </c>
    </row>
    <row r="560" spans="1:2" x14ac:dyDescent="0.25">
      <c r="A560" s="2">
        <v>557</v>
      </c>
      <c r="B560" s="2" t="str">
        <f>"00109575"</f>
        <v>00109575</v>
      </c>
    </row>
    <row r="561" spans="1:2" x14ac:dyDescent="0.25">
      <c r="A561" s="2">
        <v>558</v>
      </c>
      <c r="B561" s="2" t="str">
        <f>"00109648"</f>
        <v>00109648</v>
      </c>
    </row>
    <row r="562" spans="1:2" x14ac:dyDescent="0.25">
      <c r="A562" s="2">
        <v>559</v>
      </c>
      <c r="B562" s="2" t="str">
        <f>"00109680"</f>
        <v>00109680</v>
      </c>
    </row>
    <row r="563" spans="1:2" x14ac:dyDescent="0.25">
      <c r="A563" s="2">
        <v>560</v>
      </c>
      <c r="B563" s="2" t="str">
        <f>"00109681"</f>
        <v>00109681</v>
      </c>
    </row>
    <row r="564" spans="1:2" x14ac:dyDescent="0.25">
      <c r="A564" s="2">
        <v>561</v>
      </c>
      <c r="B564" s="2" t="str">
        <f>"00109714"</f>
        <v>00109714</v>
      </c>
    </row>
    <row r="565" spans="1:2" x14ac:dyDescent="0.25">
      <c r="A565" s="2">
        <v>562</v>
      </c>
      <c r="B565" s="2" t="str">
        <f>"00109762"</f>
        <v>00109762</v>
      </c>
    </row>
    <row r="566" spans="1:2" x14ac:dyDescent="0.25">
      <c r="A566" s="2">
        <v>563</v>
      </c>
      <c r="B566" s="2" t="str">
        <f>"00109875"</f>
        <v>00109875</v>
      </c>
    </row>
    <row r="567" spans="1:2" x14ac:dyDescent="0.25">
      <c r="A567" s="2">
        <v>564</v>
      </c>
      <c r="B567" s="2" t="str">
        <f>"00109934"</f>
        <v>00109934</v>
      </c>
    </row>
    <row r="568" spans="1:2" x14ac:dyDescent="0.25">
      <c r="A568" s="2">
        <v>565</v>
      </c>
      <c r="B568" s="2" t="str">
        <f>"00109963"</f>
        <v>00109963</v>
      </c>
    </row>
    <row r="569" spans="1:2" x14ac:dyDescent="0.25">
      <c r="A569" s="2">
        <v>566</v>
      </c>
      <c r="B569" s="2" t="str">
        <f>"00110168"</f>
        <v>00110168</v>
      </c>
    </row>
    <row r="570" spans="1:2" x14ac:dyDescent="0.25">
      <c r="A570" s="2">
        <v>567</v>
      </c>
      <c r="B570" s="2" t="str">
        <f>"00110412"</f>
        <v>00110412</v>
      </c>
    </row>
    <row r="571" spans="1:2" x14ac:dyDescent="0.25">
      <c r="A571" s="2">
        <v>568</v>
      </c>
      <c r="B571" s="2" t="str">
        <f>"00110436"</f>
        <v>00110436</v>
      </c>
    </row>
    <row r="572" spans="1:2" x14ac:dyDescent="0.25">
      <c r="A572" s="2">
        <v>569</v>
      </c>
      <c r="B572" s="2" t="str">
        <f>"00110559"</f>
        <v>00110559</v>
      </c>
    </row>
    <row r="573" spans="1:2" x14ac:dyDescent="0.25">
      <c r="A573" s="2">
        <v>570</v>
      </c>
      <c r="B573" s="2" t="str">
        <f>"00110573"</f>
        <v>00110573</v>
      </c>
    </row>
    <row r="574" spans="1:2" x14ac:dyDescent="0.25">
      <c r="A574" s="2">
        <v>571</v>
      </c>
      <c r="B574" s="2" t="str">
        <f>"00110591"</f>
        <v>00110591</v>
      </c>
    </row>
    <row r="575" spans="1:2" x14ac:dyDescent="0.25">
      <c r="A575" s="2">
        <v>572</v>
      </c>
      <c r="B575" s="2" t="str">
        <f>"00110608"</f>
        <v>00110608</v>
      </c>
    </row>
    <row r="576" spans="1:2" x14ac:dyDescent="0.25">
      <c r="A576" s="2">
        <v>573</v>
      </c>
      <c r="B576" s="2" t="str">
        <f>"00110679"</f>
        <v>00110679</v>
      </c>
    </row>
    <row r="577" spans="1:2" x14ac:dyDescent="0.25">
      <c r="A577" s="2">
        <v>574</v>
      </c>
      <c r="B577" s="2" t="str">
        <f>"00110722"</f>
        <v>00110722</v>
      </c>
    </row>
    <row r="578" spans="1:2" x14ac:dyDescent="0.25">
      <c r="A578" s="2">
        <v>575</v>
      </c>
      <c r="B578" s="2" t="str">
        <f>"00110772"</f>
        <v>00110772</v>
      </c>
    </row>
    <row r="579" spans="1:2" x14ac:dyDescent="0.25">
      <c r="A579" s="2">
        <v>576</v>
      </c>
      <c r="B579" s="2" t="str">
        <f>"00110927"</f>
        <v>00110927</v>
      </c>
    </row>
    <row r="580" spans="1:2" x14ac:dyDescent="0.25">
      <c r="A580" s="2">
        <v>577</v>
      </c>
      <c r="B580" s="2" t="str">
        <f>"00110957"</f>
        <v>00110957</v>
      </c>
    </row>
    <row r="581" spans="1:2" x14ac:dyDescent="0.25">
      <c r="A581" s="2">
        <v>578</v>
      </c>
      <c r="B581" s="2" t="str">
        <f>"00110958"</f>
        <v>00110958</v>
      </c>
    </row>
    <row r="582" spans="1:2" x14ac:dyDescent="0.25">
      <c r="A582" s="2">
        <v>579</v>
      </c>
      <c r="B582" s="2" t="str">
        <f>"00111214"</f>
        <v>00111214</v>
      </c>
    </row>
    <row r="583" spans="1:2" x14ac:dyDescent="0.25">
      <c r="A583" s="2">
        <v>580</v>
      </c>
      <c r="B583" s="2" t="str">
        <f>"00111311"</f>
        <v>00111311</v>
      </c>
    </row>
    <row r="584" spans="1:2" x14ac:dyDescent="0.25">
      <c r="A584" s="2">
        <v>581</v>
      </c>
      <c r="B584" s="2" t="str">
        <f>"00111405"</f>
        <v>00111405</v>
      </c>
    </row>
    <row r="585" spans="1:2" x14ac:dyDescent="0.25">
      <c r="A585" s="2">
        <v>582</v>
      </c>
      <c r="B585" s="2" t="str">
        <f>"00111419"</f>
        <v>00111419</v>
      </c>
    </row>
    <row r="586" spans="1:2" x14ac:dyDescent="0.25">
      <c r="A586" s="2">
        <v>583</v>
      </c>
      <c r="B586" s="2" t="str">
        <f>"00111489"</f>
        <v>00111489</v>
      </c>
    </row>
    <row r="587" spans="1:2" x14ac:dyDescent="0.25">
      <c r="A587" s="2">
        <v>584</v>
      </c>
      <c r="B587" s="2" t="str">
        <f>"00111494"</f>
        <v>00111494</v>
      </c>
    </row>
    <row r="588" spans="1:2" x14ac:dyDescent="0.25">
      <c r="A588" s="2">
        <v>585</v>
      </c>
      <c r="B588" s="2" t="str">
        <f>"00111536"</f>
        <v>00111536</v>
      </c>
    </row>
    <row r="589" spans="1:2" x14ac:dyDescent="0.25">
      <c r="A589" s="2">
        <v>586</v>
      </c>
      <c r="B589" s="2" t="str">
        <f>"00111547"</f>
        <v>00111547</v>
      </c>
    </row>
    <row r="590" spans="1:2" x14ac:dyDescent="0.25">
      <c r="A590" s="2">
        <v>587</v>
      </c>
      <c r="B590" s="2" t="str">
        <f>"00111567"</f>
        <v>00111567</v>
      </c>
    </row>
    <row r="591" spans="1:2" x14ac:dyDescent="0.25">
      <c r="A591" s="2">
        <v>588</v>
      </c>
      <c r="B591" s="2" t="str">
        <f>"00111606"</f>
        <v>00111606</v>
      </c>
    </row>
    <row r="592" spans="1:2" x14ac:dyDescent="0.25">
      <c r="A592" s="2">
        <v>589</v>
      </c>
      <c r="B592" s="2" t="str">
        <f>"00111695"</f>
        <v>00111695</v>
      </c>
    </row>
    <row r="593" spans="1:2" x14ac:dyDescent="0.25">
      <c r="A593" s="2">
        <v>590</v>
      </c>
      <c r="B593" s="2" t="str">
        <f>"00111697"</f>
        <v>00111697</v>
      </c>
    </row>
    <row r="594" spans="1:2" x14ac:dyDescent="0.25">
      <c r="A594" s="2">
        <v>591</v>
      </c>
      <c r="B594" s="2" t="str">
        <f>"00111759"</f>
        <v>00111759</v>
      </c>
    </row>
    <row r="595" spans="1:2" x14ac:dyDescent="0.25">
      <c r="A595" s="2">
        <v>592</v>
      </c>
      <c r="B595" s="2" t="str">
        <f>"00111790"</f>
        <v>00111790</v>
      </c>
    </row>
    <row r="596" spans="1:2" x14ac:dyDescent="0.25">
      <c r="A596" s="2">
        <v>593</v>
      </c>
      <c r="B596" s="2" t="str">
        <f>"00111841"</f>
        <v>00111841</v>
      </c>
    </row>
    <row r="597" spans="1:2" x14ac:dyDescent="0.25">
      <c r="A597" s="2">
        <v>594</v>
      </c>
      <c r="B597" s="2" t="str">
        <f>"00112037"</f>
        <v>00112037</v>
      </c>
    </row>
    <row r="598" spans="1:2" x14ac:dyDescent="0.25">
      <c r="A598" s="2">
        <v>595</v>
      </c>
      <c r="B598" s="2" t="str">
        <f>"00112071"</f>
        <v>00112071</v>
      </c>
    </row>
    <row r="599" spans="1:2" x14ac:dyDescent="0.25">
      <c r="A599" s="2">
        <v>596</v>
      </c>
      <c r="B599" s="2" t="str">
        <f>"00112086"</f>
        <v>00112086</v>
      </c>
    </row>
    <row r="600" spans="1:2" x14ac:dyDescent="0.25">
      <c r="A600" s="2">
        <v>597</v>
      </c>
      <c r="B600" s="2" t="str">
        <f>"00112223"</f>
        <v>00112223</v>
      </c>
    </row>
    <row r="601" spans="1:2" x14ac:dyDescent="0.25">
      <c r="A601" s="2">
        <v>598</v>
      </c>
      <c r="B601" s="2" t="str">
        <f>"00112274"</f>
        <v>00112274</v>
      </c>
    </row>
    <row r="602" spans="1:2" x14ac:dyDescent="0.25">
      <c r="A602" s="2">
        <v>599</v>
      </c>
      <c r="B602" s="2" t="str">
        <f>"00112287"</f>
        <v>00112287</v>
      </c>
    </row>
    <row r="603" spans="1:2" x14ac:dyDescent="0.25">
      <c r="A603" s="2">
        <v>600</v>
      </c>
      <c r="B603" s="2" t="str">
        <f>"00112304"</f>
        <v>00112304</v>
      </c>
    </row>
    <row r="604" spans="1:2" x14ac:dyDescent="0.25">
      <c r="A604" s="2">
        <v>601</v>
      </c>
      <c r="B604" s="2" t="str">
        <f>"00112307"</f>
        <v>00112307</v>
      </c>
    </row>
    <row r="605" spans="1:2" x14ac:dyDescent="0.25">
      <c r="A605" s="2">
        <v>602</v>
      </c>
      <c r="B605" s="2" t="str">
        <f>"00112323"</f>
        <v>00112323</v>
      </c>
    </row>
    <row r="606" spans="1:2" x14ac:dyDescent="0.25">
      <c r="A606" s="2">
        <v>603</v>
      </c>
      <c r="B606" s="2" t="str">
        <f>"00112380"</f>
        <v>00112380</v>
      </c>
    </row>
    <row r="607" spans="1:2" x14ac:dyDescent="0.25">
      <c r="A607" s="2">
        <v>604</v>
      </c>
      <c r="B607" s="2" t="str">
        <f>"00112389"</f>
        <v>00112389</v>
      </c>
    </row>
    <row r="608" spans="1:2" x14ac:dyDescent="0.25">
      <c r="A608" s="2">
        <v>605</v>
      </c>
      <c r="B608" s="2" t="str">
        <f>"00112412"</f>
        <v>00112412</v>
      </c>
    </row>
    <row r="609" spans="1:2" x14ac:dyDescent="0.25">
      <c r="A609" s="2">
        <v>606</v>
      </c>
      <c r="B609" s="2" t="str">
        <f>"00112424"</f>
        <v>00112424</v>
      </c>
    </row>
    <row r="610" spans="1:2" x14ac:dyDescent="0.25">
      <c r="A610" s="2">
        <v>607</v>
      </c>
      <c r="B610" s="2" t="str">
        <f>"00112425"</f>
        <v>00112425</v>
      </c>
    </row>
    <row r="611" spans="1:2" x14ac:dyDescent="0.25">
      <c r="A611" s="2">
        <v>608</v>
      </c>
      <c r="B611" s="2" t="str">
        <f>"00112434"</f>
        <v>00112434</v>
      </c>
    </row>
    <row r="612" spans="1:2" x14ac:dyDescent="0.25">
      <c r="A612" s="2">
        <v>609</v>
      </c>
      <c r="B612" s="2" t="str">
        <f>"00112446"</f>
        <v>00112446</v>
      </c>
    </row>
    <row r="613" spans="1:2" x14ac:dyDescent="0.25">
      <c r="A613" s="2">
        <v>610</v>
      </c>
      <c r="B613" s="2" t="str">
        <f>"00112453"</f>
        <v>00112453</v>
      </c>
    </row>
    <row r="614" spans="1:2" x14ac:dyDescent="0.25">
      <c r="A614" s="2">
        <v>611</v>
      </c>
      <c r="B614" s="2" t="str">
        <f>"00112470"</f>
        <v>00112470</v>
      </c>
    </row>
    <row r="615" spans="1:2" x14ac:dyDescent="0.25">
      <c r="A615" s="2">
        <v>612</v>
      </c>
      <c r="B615" s="2" t="str">
        <f>"00112561"</f>
        <v>00112561</v>
      </c>
    </row>
    <row r="616" spans="1:2" x14ac:dyDescent="0.25">
      <c r="A616" s="2">
        <v>613</v>
      </c>
      <c r="B616" s="2" t="str">
        <f>"00112646"</f>
        <v>00112646</v>
      </c>
    </row>
    <row r="617" spans="1:2" x14ac:dyDescent="0.25">
      <c r="A617" s="2">
        <v>614</v>
      </c>
      <c r="B617" s="2" t="str">
        <f>"00112708"</f>
        <v>00112708</v>
      </c>
    </row>
    <row r="618" spans="1:2" x14ac:dyDescent="0.25">
      <c r="A618" s="2">
        <v>615</v>
      </c>
      <c r="B618" s="2" t="str">
        <f>"00112729"</f>
        <v>00112729</v>
      </c>
    </row>
    <row r="619" spans="1:2" x14ac:dyDescent="0.25">
      <c r="A619" s="2">
        <v>616</v>
      </c>
      <c r="B619" s="2" t="str">
        <f>"00112846"</f>
        <v>00112846</v>
      </c>
    </row>
    <row r="620" spans="1:2" x14ac:dyDescent="0.25">
      <c r="A620" s="2">
        <v>617</v>
      </c>
      <c r="B620" s="2" t="str">
        <f>"00113394"</f>
        <v>00113394</v>
      </c>
    </row>
    <row r="621" spans="1:2" x14ac:dyDescent="0.25">
      <c r="A621" s="2">
        <v>618</v>
      </c>
      <c r="B621" s="2" t="str">
        <f>"00113402"</f>
        <v>00113402</v>
      </c>
    </row>
    <row r="622" spans="1:2" x14ac:dyDescent="0.25">
      <c r="A622" s="2">
        <v>619</v>
      </c>
      <c r="B622" s="2" t="str">
        <f>"00113841"</f>
        <v>00113841</v>
      </c>
    </row>
    <row r="623" spans="1:2" x14ac:dyDescent="0.25">
      <c r="A623" s="2">
        <v>620</v>
      </c>
      <c r="B623" s="2" t="str">
        <f>"00115695"</f>
        <v>00115695</v>
      </c>
    </row>
    <row r="624" spans="1:2" x14ac:dyDescent="0.25">
      <c r="A624" s="2">
        <v>621</v>
      </c>
      <c r="B624" s="2" t="str">
        <f>"00117790"</f>
        <v>00117790</v>
      </c>
    </row>
    <row r="625" spans="1:2" x14ac:dyDescent="0.25">
      <c r="A625" s="2">
        <v>622</v>
      </c>
      <c r="B625" s="2" t="str">
        <f>"00118769"</f>
        <v>00118769</v>
      </c>
    </row>
    <row r="626" spans="1:2" x14ac:dyDescent="0.25">
      <c r="A626" s="2">
        <v>623</v>
      </c>
      <c r="B626" s="2" t="str">
        <f>"00118883"</f>
        <v>00118883</v>
      </c>
    </row>
    <row r="627" spans="1:2" x14ac:dyDescent="0.25">
      <c r="A627" s="2">
        <v>624</v>
      </c>
      <c r="B627" s="2" t="str">
        <f>"00119672"</f>
        <v>00119672</v>
      </c>
    </row>
    <row r="628" spans="1:2" x14ac:dyDescent="0.25">
      <c r="A628" s="2">
        <v>625</v>
      </c>
      <c r="B628" s="2" t="str">
        <f>"00119873"</f>
        <v>00119873</v>
      </c>
    </row>
    <row r="629" spans="1:2" x14ac:dyDescent="0.25">
      <c r="A629" s="2">
        <v>626</v>
      </c>
      <c r="B629" s="2" t="str">
        <f>"00120804"</f>
        <v>00120804</v>
      </c>
    </row>
    <row r="630" spans="1:2" x14ac:dyDescent="0.25">
      <c r="A630" s="2">
        <v>627</v>
      </c>
      <c r="B630" s="2" t="str">
        <f>"00123001"</f>
        <v>00123001</v>
      </c>
    </row>
    <row r="631" spans="1:2" x14ac:dyDescent="0.25">
      <c r="A631" s="2">
        <v>628</v>
      </c>
      <c r="B631" s="2" t="str">
        <f>"00123631"</f>
        <v>00123631</v>
      </c>
    </row>
    <row r="632" spans="1:2" x14ac:dyDescent="0.25">
      <c r="A632" s="2">
        <v>629</v>
      </c>
      <c r="B632" s="2" t="str">
        <f>"00123979"</f>
        <v>00123979</v>
      </c>
    </row>
    <row r="633" spans="1:2" x14ac:dyDescent="0.25">
      <c r="A633" s="2">
        <v>630</v>
      </c>
      <c r="B633" s="2" t="str">
        <f>"00125253"</f>
        <v>00125253</v>
      </c>
    </row>
    <row r="634" spans="1:2" x14ac:dyDescent="0.25">
      <c r="A634" s="2">
        <v>631</v>
      </c>
      <c r="B634" s="2" t="str">
        <f>"00126037"</f>
        <v>00126037</v>
      </c>
    </row>
    <row r="635" spans="1:2" x14ac:dyDescent="0.25">
      <c r="A635" s="2">
        <v>632</v>
      </c>
      <c r="B635" s="2" t="str">
        <f>"00126100"</f>
        <v>00126100</v>
      </c>
    </row>
    <row r="636" spans="1:2" x14ac:dyDescent="0.25">
      <c r="A636" s="2">
        <v>633</v>
      </c>
      <c r="B636" s="2" t="str">
        <f>"00127906"</f>
        <v>00127906</v>
      </c>
    </row>
    <row r="637" spans="1:2" x14ac:dyDescent="0.25">
      <c r="A637" s="2">
        <v>634</v>
      </c>
      <c r="B637" s="2" t="str">
        <f>"00128068"</f>
        <v>00128068</v>
      </c>
    </row>
    <row r="638" spans="1:2" x14ac:dyDescent="0.25">
      <c r="A638" s="2">
        <v>635</v>
      </c>
      <c r="B638" s="2" t="str">
        <f>"00128190"</f>
        <v>00128190</v>
      </c>
    </row>
    <row r="639" spans="1:2" x14ac:dyDescent="0.25">
      <c r="A639" s="2">
        <v>636</v>
      </c>
      <c r="B639" s="2" t="str">
        <f>"00128272"</f>
        <v>00128272</v>
      </c>
    </row>
    <row r="640" spans="1:2" x14ac:dyDescent="0.25">
      <c r="A640" s="2">
        <v>637</v>
      </c>
      <c r="B640" s="2" t="str">
        <f>"00128796"</f>
        <v>00128796</v>
      </c>
    </row>
    <row r="641" spans="1:2" x14ac:dyDescent="0.25">
      <c r="A641" s="2">
        <v>638</v>
      </c>
      <c r="B641" s="2" t="str">
        <f>"00129575"</f>
        <v>00129575</v>
      </c>
    </row>
    <row r="642" spans="1:2" x14ac:dyDescent="0.25">
      <c r="A642" s="2">
        <v>639</v>
      </c>
      <c r="B642" s="2" t="str">
        <f>"00129609"</f>
        <v>00129609</v>
      </c>
    </row>
    <row r="643" spans="1:2" x14ac:dyDescent="0.25">
      <c r="A643" s="2">
        <v>640</v>
      </c>
      <c r="B643" s="2" t="str">
        <f>"00130084"</f>
        <v>00130084</v>
      </c>
    </row>
    <row r="644" spans="1:2" x14ac:dyDescent="0.25">
      <c r="A644" s="2">
        <v>641</v>
      </c>
      <c r="B644" s="2" t="str">
        <f>"00131021"</f>
        <v>00131021</v>
      </c>
    </row>
    <row r="645" spans="1:2" x14ac:dyDescent="0.25">
      <c r="A645" s="2">
        <v>642</v>
      </c>
      <c r="B645" s="2" t="str">
        <f>"00132110"</f>
        <v>00132110</v>
      </c>
    </row>
    <row r="646" spans="1:2" x14ac:dyDescent="0.25">
      <c r="A646" s="2">
        <v>643</v>
      </c>
      <c r="B646" s="2" t="str">
        <f>"00132625"</f>
        <v>00132625</v>
      </c>
    </row>
    <row r="647" spans="1:2" x14ac:dyDescent="0.25">
      <c r="A647" s="2">
        <v>644</v>
      </c>
      <c r="B647" s="2" t="str">
        <f>"00133026"</f>
        <v>00133026</v>
      </c>
    </row>
    <row r="648" spans="1:2" x14ac:dyDescent="0.25">
      <c r="A648" s="2">
        <v>645</v>
      </c>
      <c r="B648" s="2" t="str">
        <f>"00135629"</f>
        <v>00135629</v>
      </c>
    </row>
    <row r="649" spans="1:2" x14ac:dyDescent="0.25">
      <c r="A649" s="2">
        <v>646</v>
      </c>
      <c r="B649" s="2" t="str">
        <f>"00137012"</f>
        <v>00137012</v>
      </c>
    </row>
    <row r="650" spans="1:2" x14ac:dyDescent="0.25">
      <c r="A650" s="2">
        <v>647</v>
      </c>
      <c r="B650" s="2" t="str">
        <f>"00137535"</f>
        <v>00137535</v>
      </c>
    </row>
    <row r="651" spans="1:2" x14ac:dyDescent="0.25">
      <c r="A651" s="2">
        <v>648</v>
      </c>
      <c r="B651" s="2" t="str">
        <f>"00137795"</f>
        <v>00137795</v>
      </c>
    </row>
    <row r="652" spans="1:2" x14ac:dyDescent="0.25">
      <c r="A652" s="2">
        <v>649</v>
      </c>
      <c r="B652" s="2" t="str">
        <f>"00138059"</f>
        <v>00138059</v>
      </c>
    </row>
    <row r="653" spans="1:2" x14ac:dyDescent="0.25">
      <c r="A653" s="2">
        <v>650</v>
      </c>
      <c r="B653" s="2" t="str">
        <f>"00139302"</f>
        <v>00139302</v>
      </c>
    </row>
    <row r="654" spans="1:2" x14ac:dyDescent="0.25">
      <c r="A654" s="2">
        <v>651</v>
      </c>
      <c r="B654" s="2" t="str">
        <f>"00139544"</f>
        <v>00139544</v>
      </c>
    </row>
    <row r="655" spans="1:2" x14ac:dyDescent="0.25">
      <c r="A655" s="2">
        <v>652</v>
      </c>
      <c r="B655" s="2" t="str">
        <f>"00139749"</f>
        <v>00139749</v>
      </c>
    </row>
    <row r="656" spans="1:2" x14ac:dyDescent="0.25">
      <c r="A656" s="2">
        <v>653</v>
      </c>
      <c r="B656" s="2" t="str">
        <f>"00139862"</f>
        <v>00139862</v>
      </c>
    </row>
    <row r="657" spans="1:2" x14ac:dyDescent="0.25">
      <c r="A657" s="2">
        <v>654</v>
      </c>
      <c r="B657" s="2" t="str">
        <f>"00139879"</f>
        <v>00139879</v>
      </c>
    </row>
    <row r="658" spans="1:2" x14ac:dyDescent="0.25">
      <c r="A658" s="2">
        <v>655</v>
      </c>
      <c r="B658" s="2" t="str">
        <f>"00140026"</f>
        <v>00140026</v>
      </c>
    </row>
    <row r="659" spans="1:2" x14ac:dyDescent="0.25">
      <c r="A659" s="2">
        <v>656</v>
      </c>
      <c r="B659" s="2" t="str">
        <f>"00140611"</f>
        <v>00140611</v>
      </c>
    </row>
    <row r="660" spans="1:2" x14ac:dyDescent="0.25">
      <c r="A660" s="2">
        <v>657</v>
      </c>
      <c r="B660" s="2" t="str">
        <f>"00140763"</f>
        <v>00140763</v>
      </c>
    </row>
    <row r="661" spans="1:2" x14ac:dyDescent="0.25">
      <c r="A661" s="2">
        <v>658</v>
      </c>
      <c r="B661" s="2" t="str">
        <f>"00140820"</f>
        <v>00140820</v>
      </c>
    </row>
    <row r="662" spans="1:2" x14ac:dyDescent="0.25">
      <c r="A662" s="2">
        <v>659</v>
      </c>
      <c r="B662" s="2" t="str">
        <f>"00141108"</f>
        <v>00141108</v>
      </c>
    </row>
    <row r="663" spans="1:2" x14ac:dyDescent="0.25">
      <c r="A663" s="2">
        <v>660</v>
      </c>
      <c r="B663" s="2" t="str">
        <f>"00141230"</f>
        <v>00141230</v>
      </c>
    </row>
    <row r="664" spans="1:2" x14ac:dyDescent="0.25">
      <c r="A664" s="2">
        <v>661</v>
      </c>
      <c r="B664" s="2" t="str">
        <f>"00141650"</f>
        <v>00141650</v>
      </c>
    </row>
    <row r="665" spans="1:2" x14ac:dyDescent="0.25">
      <c r="A665" s="2">
        <v>662</v>
      </c>
      <c r="B665" s="2" t="str">
        <f>"00141672"</f>
        <v>00141672</v>
      </c>
    </row>
    <row r="666" spans="1:2" x14ac:dyDescent="0.25">
      <c r="A666" s="2">
        <v>663</v>
      </c>
      <c r="B666" s="2" t="str">
        <f>"00141894"</f>
        <v>00141894</v>
      </c>
    </row>
    <row r="667" spans="1:2" x14ac:dyDescent="0.25">
      <c r="A667" s="2">
        <v>664</v>
      </c>
      <c r="B667" s="2" t="str">
        <f>"00141962"</f>
        <v>00141962</v>
      </c>
    </row>
    <row r="668" spans="1:2" x14ac:dyDescent="0.25">
      <c r="A668" s="2">
        <v>665</v>
      </c>
      <c r="B668" s="2" t="str">
        <f>"00142329"</f>
        <v>00142329</v>
      </c>
    </row>
    <row r="669" spans="1:2" x14ac:dyDescent="0.25">
      <c r="A669" s="2">
        <v>666</v>
      </c>
      <c r="B669" s="2" t="str">
        <f>"00142467"</f>
        <v>00142467</v>
      </c>
    </row>
    <row r="670" spans="1:2" x14ac:dyDescent="0.25">
      <c r="A670" s="2">
        <v>667</v>
      </c>
      <c r="B670" s="2" t="str">
        <f>"00142956"</f>
        <v>00142956</v>
      </c>
    </row>
    <row r="671" spans="1:2" x14ac:dyDescent="0.25">
      <c r="A671" s="2">
        <v>668</v>
      </c>
      <c r="B671" s="2" t="str">
        <f>"00143196"</f>
        <v>00143196</v>
      </c>
    </row>
    <row r="672" spans="1:2" x14ac:dyDescent="0.25">
      <c r="A672" s="2">
        <v>669</v>
      </c>
      <c r="B672" s="2" t="str">
        <f>"00143288"</f>
        <v>00143288</v>
      </c>
    </row>
    <row r="673" spans="1:2" x14ac:dyDescent="0.25">
      <c r="A673" s="2">
        <v>670</v>
      </c>
      <c r="B673" s="2" t="str">
        <f>"00143290"</f>
        <v>00143290</v>
      </c>
    </row>
    <row r="674" spans="1:2" x14ac:dyDescent="0.25">
      <c r="A674" s="2">
        <v>671</v>
      </c>
      <c r="B674" s="2" t="str">
        <f>"00143839"</f>
        <v>00143839</v>
      </c>
    </row>
    <row r="675" spans="1:2" x14ac:dyDescent="0.25">
      <c r="A675" s="2">
        <v>672</v>
      </c>
      <c r="B675" s="2" t="str">
        <f>"00143855"</f>
        <v>00143855</v>
      </c>
    </row>
    <row r="676" spans="1:2" x14ac:dyDescent="0.25">
      <c r="A676" s="2">
        <v>673</v>
      </c>
      <c r="B676" s="2" t="str">
        <f>"00144191"</f>
        <v>00144191</v>
      </c>
    </row>
    <row r="677" spans="1:2" x14ac:dyDescent="0.25">
      <c r="A677" s="2">
        <v>674</v>
      </c>
      <c r="B677" s="2" t="str">
        <f>"00144474"</f>
        <v>00144474</v>
      </c>
    </row>
    <row r="678" spans="1:2" x14ac:dyDescent="0.25">
      <c r="A678" s="2">
        <v>675</v>
      </c>
      <c r="B678" s="2" t="str">
        <f>"00144715"</f>
        <v>00144715</v>
      </c>
    </row>
    <row r="679" spans="1:2" x14ac:dyDescent="0.25">
      <c r="A679" s="2">
        <v>676</v>
      </c>
      <c r="B679" s="2" t="str">
        <f>"00145033"</f>
        <v>00145033</v>
      </c>
    </row>
    <row r="680" spans="1:2" x14ac:dyDescent="0.25">
      <c r="A680" s="2">
        <v>677</v>
      </c>
      <c r="B680" s="2" t="str">
        <f>"00145062"</f>
        <v>00145062</v>
      </c>
    </row>
    <row r="681" spans="1:2" x14ac:dyDescent="0.25">
      <c r="A681" s="2">
        <v>678</v>
      </c>
      <c r="B681" s="2" t="str">
        <f>"00145133"</f>
        <v>00145133</v>
      </c>
    </row>
    <row r="682" spans="1:2" x14ac:dyDescent="0.25">
      <c r="A682" s="2">
        <v>679</v>
      </c>
      <c r="B682" s="2" t="str">
        <f>"00145225"</f>
        <v>00145225</v>
      </c>
    </row>
    <row r="683" spans="1:2" x14ac:dyDescent="0.25">
      <c r="A683" s="2">
        <v>680</v>
      </c>
      <c r="B683" s="2" t="str">
        <f>"00145314"</f>
        <v>00145314</v>
      </c>
    </row>
    <row r="684" spans="1:2" x14ac:dyDescent="0.25">
      <c r="A684" s="2">
        <v>681</v>
      </c>
      <c r="B684" s="2" t="str">
        <f>"00145388"</f>
        <v>00145388</v>
      </c>
    </row>
    <row r="685" spans="1:2" x14ac:dyDescent="0.25">
      <c r="A685" s="2">
        <v>682</v>
      </c>
      <c r="B685" s="2" t="str">
        <f>"00145503"</f>
        <v>00145503</v>
      </c>
    </row>
    <row r="686" spans="1:2" x14ac:dyDescent="0.25">
      <c r="A686" s="2">
        <v>683</v>
      </c>
      <c r="B686" s="2" t="str">
        <f>"00145733"</f>
        <v>00145733</v>
      </c>
    </row>
    <row r="687" spans="1:2" x14ac:dyDescent="0.25">
      <c r="A687" s="2">
        <v>684</v>
      </c>
      <c r="B687" s="2" t="str">
        <f>"00145862"</f>
        <v>00145862</v>
      </c>
    </row>
    <row r="688" spans="1:2" x14ac:dyDescent="0.25">
      <c r="A688" s="2">
        <v>685</v>
      </c>
      <c r="B688" s="2" t="str">
        <f>"00146147"</f>
        <v>00146147</v>
      </c>
    </row>
    <row r="689" spans="1:2" x14ac:dyDescent="0.25">
      <c r="A689" s="2">
        <v>686</v>
      </c>
      <c r="B689" s="2" t="str">
        <f>"00146328"</f>
        <v>00146328</v>
      </c>
    </row>
    <row r="690" spans="1:2" x14ac:dyDescent="0.25">
      <c r="A690" s="2">
        <v>687</v>
      </c>
      <c r="B690" s="2" t="str">
        <f>"00146404"</f>
        <v>00146404</v>
      </c>
    </row>
    <row r="691" spans="1:2" x14ac:dyDescent="0.25">
      <c r="A691" s="2">
        <v>688</v>
      </c>
      <c r="B691" s="2" t="str">
        <f>"00146491"</f>
        <v>00146491</v>
      </c>
    </row>
    <row r="692" spans="1:2" x14ac:dyDescent="0.25">
      <c r="A692" s="2">
        <v>689</v>
      </c>
      <c r="B692" s="2" t="str">
        <f>"00146602"</f>
        <v>00146602</v>
      </c>
    </row>
    <row r="693" spans="1:2" x14ac:dyDescent="0.25">
      <c r="A693" s="2">
        <v>690</v>
      </c>
      <c r="B693" s="2" t="str">
        <f>"00146694"</f>
        <v>00146694</v>
      </c>
    </row>
    <row r="694" spans="1:2" x14ac:dyDescent="0.25">
      <c r="A694" s="2">
        <v>691</v>
      </c>
      <c r="B694" s="2" t="str">
        <f>"00146697"</f>
        <v>00146697</v>
      </c>
    </row>
    <row r="695" spans="1:2" x14ac:dyDescent="0.25">
      <c r="A695" s="2">
        <v>692</v>
      </c>
      <c r="B695" s="2" t="str">
        <f>"00146882"</f>
        <v>00146882</v>
      </c>
    </row>
    <row r="696" spans="1:2" x14ac:dyDescent="0.25">
      <c r="A696" s="2">
        <v>693</v>
      </c>
      <c r="B696" s="2" t="str">
        <f>"00146890"</f>
        <v>00146890</v>
      </c>
    </row>
    <row r="697" spans="1:2" x14ac:dyDescent="0.25">
      <c r="A697" s="2">
        <v>694</v>
      </c>
      <c r="B697" s="2" t="str">
        <f>"00147008"</f>
        <v>00147008</v>
      </c>
    </row>
    <row r="698" spans="1:2" x14ac:dyDescent="0.25">
      <c r="A698" s="2">
        <v>695</v>
      </c>
      <c r="B698" s="2" t="str">
        <f>"00147022"</f>
        <v>00147022</v>
      </c>
    </row>
    <row r="699" spans="1:2" x14ac:dyDescent="0.25">
      <c r="A699" s="2">
        <v>696</v>
      </c>
      <c r="B699" s="2" t="str">
        <f>"00147030"</f>
        <v>00147030</v>
      </c>
    </row>
    <row r="700" spans="1:2" x14ac:dyDescent="0.25">
      <c r="A700" s="2">
        <v>697</v>
      </c>
      <c r="B700" s="2" t="str">
        <f>"00147059"</f>
        <v>00147059</v>
      </c>
    </row>
    <row r="701" spans="1:2" x14ac:dyDescent="0.25">
      <c r="A701" s="2">
        <v>698</v>
      </c>
      <c r="B701" s="2" t="str">
        <f>"00147192"</f>
        <v>00147192</v>
      </c>
    </row>
    <row r="702" spans="1:2" x14ac:dyDescent="0.25">
      <c r="A702" s="2">
        <v>699</v>
      </c>
      <c r="B702" s="2" t="str">
        <f>"00147333"</f>
        <v>00147333</v>
      </c>
    </row>
    <row r="703" spans="1:2" x14ac:dyDescent="0.25">
      <c r="A703" s="2">
        <v>700</v>
      </c>
      <c r="B703" s="2" t="str">
        <f>"00147480"</f>
        <v>00147480</v>
      </c>
    </row>
    <row r="704" spans="1:2" x14ac:dyDescent="0.25">
      <c r="A704" s="2">
        <v>701</v>
      </c>
      <c r="B704" s="2" t="str">
        <f>"00147504"</f>
        <v>00147504</v>
      </c>
    </row>
    <row r="705" spans="1:2" x14ac:dyDescent="0.25">
      <c r="A705" s="2">
        <v>702</v>
      </c>
      <c r="B705" s="2" t="str">
        <f>"00147583"</f>
        <v>00147583</v>
      </c>
    </row>
    <row r="706" spans="1:2" x14ac:dyDescent="0.25">
      <c r="A706" s="2">
        <v>703</v>
      </c>
      <c r="B706" s="2" t="str">
        <f>"00147721"</f>
        <v>00147721</v>
      </c>
    </row>
    <row r="707" spans="1:2" x14ac:dyDescent="0.25">
      <c r="A707" s="2">
        <v>704</v>
      </c>
      <c r="B707" s="2" t="str">
        <f>"00147917"</f>
        <v>00147917</v>
      </c>
    </row>
    <row r="708" spans="1:2" x14ac:dyDescent="0.25">
      <c r="A708" s="2">
        <v>705</v>
      </c>
      <c r="B708" s="2" t="str">
        <f>"00148083"</f>
        <v>00148083</v>
      </c>
    </row>
    <row r="709" spans="1:2" x14ac:dyDescent="0.25">
      <c r="A709" s="2">
        <v>706</v>
      </c>
      <c r="B709" s="2" t="str">
        <f>"00148236"</f>
        <v>00148236</v>
      </c>
    </row>
    <row r="710" spans="1:2" x14ac:dyDescent="0.25">
      <c r="A710" s="2">
        <v>707</v>
      </c>
      <c r="B710" s="2" t="str">
        <f>"00148244"</f>
        <v>00148244</v>
      </c>
    </row>
    <row r="711" spans="1:2" x14ac:dyDescent="0.25">
      <c r="A711" s="2">
        <v>708</v>
      </c>
      <c r="B711" s="2" t="str">
        <f>"00148283"</f>
        <v>00148283</v>
      </c>
    </row>
    <row r="712" spans="1:2" x14ac:dyDescent="0.25">
      <c r="A712" s="2">
        <v>709</v>
      </c>
      <c r="B712" s="2" t="str">
        <f>"00148366"</f>
        <v>00148366</v>
      </c>
    </row>
    <row r="713" spans="1:2" x14ac:dyDescent="0.25">
      <c r="A713" s="2">
        <v>710</v>
      </c>
      <c r="B713" s="2" t="str">
        <f>"00148504"</f>
        <v>00148504</v>
      </c>
    </row>
    <row r="714" spans="1:2" x14ac:dyDescent="0.25">
      <c r="A714" s="2">
        <v>711</v>
      </c>
      <c r="B714" s="2" t="str">
        <f>"00148579"</f>
        <v>00148579</v>
      </c>
    </row>
    <row r="715" spans="1:2" x14ac:dyDescent="0.25">
      <c r="A715" s="2">
        <v>712</v>
      </c>
      <c r="B715" s="2" t="str">
        <f>"00148722"</f>
        <v>00148722</v>
      </c>
    </row>
    <row r="716" spans="1:2" x14ac:dyDescent="0.25">
      <c r="A716" s="2">
        <v>713</v>
      </c>
      <c r="B716" s="2" t="str">
        <f>"00148761"</f>
        <v>00148761</v>
      </c>
    </row>
    <row r="717" spans="1:2" x14ac:dyDescent="0.25">
      <c r="A717" s="2">
        <v>714</v>
      </c>
      <c r="B717" s="2" t="str">
        <f>"00148767"</f>
        <v>00148767</v>
      </c>
    </row>
    <row r="718" spans="1:2" x14ac:dyDescent="0.25">
      <c r="A718" s="2">
        <v>715</v>
      </c>
      <c r="B718" s="2" t="str">
        <f>"00149004"</f>
        <v>00149004</v>
      </c>
    </row>
    <row r="719" spans="1:2" x14ac:dyDescent="0.25">
      <c r="A719" s="2">
        <v>716</v>
      </c>
      <c r="B719" s="2" t="str">
        <f>"00149141"</f>
        <v>00149141</v>
      </c>
    </row>
    <row r="720" spans="1:2" x14ac:dyDescent="0.25">
      <c r="A720" s="2">
        <v>717</v>
      </c>
      <c r="B720" s="2" t="str">
        <f>"00149207"</f>
        <v>00149207</v>
      </c>
    </row>
    <row r="721" spans="1:2" x14ac:dyDescent="0.25">
      <c r="A721" s="2">
        <v>718</v>
      </c>
      <c r="B721" s="2" t="str">
        <f>"00149369"</f>
        <v>00149369</v>
      </c>
    </row>
    <row r="722" spans="1:2" x14ac:dyDescent="0.25">
      <c r="A722" s="2">
        <v>719</v>
      </c>
      <c r="B722" s="2" t="str">
        <f>"00149567"</f>
        <v>00149567</v>
      </c>
    </row>
    <row r="723" spans="1:2" x14ac:dyDescent="0.25">
      <c r="A723" s="2">
        <v>720</v>
      </c>
      <c r="B723" s="2" t="str">
        <f>"00149570"</f>
        <v>00149570</v>
      </c>
    </row>
    <row r="724" spans="1:2" x14ac:dyDescent="0.25">
      <c r="A724" s="2">
        <v>721</v>
      </c>
      <c r="B724" s="2" t="str">
        <f>"00149596"</f>
        <v>00149596</v>
      </c>
    </row>
    <row r="725" spans="1:2" x14ac:dyDescent="0.25">
      <c r="A725" s="2">
        <v>722</v>
      </c>
      <c r="B725" s="2" t="str">
        <f>"00149972"</f>
        <v>00149972</v>
      </c>
    </row>
    <row r="726" spans="1:2" x14ac:dyDescent="0.25">
      <c r="A726" s="2">
        <v>723</v>
      </c>
      <c r="B726" s="2" t="str">
        <f>"00150009"</f>
        <v>00150009</v>
      </c>
    </row>
    <row r="727" spans="1:2" x14ac:dyDescent="0.25">
      <c r="A727" s="2">
        <v>724</v>
      </c>
      <c r="B727" s="2" t="str">
        <f>"00150025"</f>
        <v>00150025</v>
      </c>
    </row>
    <row r="728" spans="1:2" x14ac:dyDescent="0.25">
      <c r="A728" s="2">
        <v>725</v>
      </c>
      <c r="B728" s="2" t="str">
        <f>"00150088"</f>
        <v>00150088</v>
      </c>
    </row>
    <row r="729" spans="1:2" x14ac:dyDescent="0.25">
      <c r="A729" s="2">
        <v>726</v>
      </c>
      <c r="B729" s="2" t="str">
        <f>"00150141"</f>
        <v>00150141</v>
      </c>
    </row>
    <row r="730" spans="1:2" x14ac:dyDescent="0.25">
      <c r="A730" s="2">
        <v>727</v>
      </c>
      <c r="B730" s="2" t="str">
        <f>"00150188"</f>
        <v>00150188</v>
      </c>
    </row>
    <row r="731" spans="1:2" x14ac:dyDescent="0.25">
      <c r="A731" s="2">
        <v>728</v>
      </c>
      <c r="B731" s="2" t="str">
        <f>"00150594"</f>
        <v>00150594</v>
      </c>
    </row>
    <row r="732" spans="1:2" x14ac:dyDescent="0.25">
      <c r="A732" s="2">
        <v>729</v>
      </c>
      <c r="B732" s="2" t="str">
        <f>"00150603"</f>
        <v>00150603</v>
      </c>
    </row>
    <row r="733" spans="1:2" x14ac:dyDescent="0.25">
      <c r="A733" s="2">
        <v>730</v>
      </c>
      <c r="B733" s="2" t="str">
        <f>"00150721"</f>
        <v>00150721</v>
      </c>
    </row>
    <row r="734" spans="1:2" x14ac:dyDescent="0.25">
      <c r="A734" s="2">
        <v>731</v>
      </c>
      <c r="B734" s="2" t="str">
        <f>"00151086"</f>
        <v>00151086</v>
      </c>
    </row>
    <row r="735" spans="1:2" x14ac:dyDescent="0.25">
      <c r="A735" s="2">
        <v>732</v>
      </c>
      <c r="B735" s="2" t="str">
        <f>"00151171"</f>
        <v>00151171</v>
      </c>
    </row>
    <row r="736" spans="1:2" x14ac:dyDescent="0.25">
      <c r="A736" s="2">
        <v>733</v>
      </c>
      <c r="B736" s="2" t="str">
        <f>"00151251"</f>
        <v>00151251</v>
      </c>
    </row>
    <row r="737" spans="1:2" x14ac:dyDescent="0.25">
      <c r="A737" s="2">
        <v>734</v>
      </c>
      <c r="B737" s="2" t="str">
        <f>"00151466"</f>
        <v>00151466</v>
      </c>
    </row>
    <row r="738" spans="1:2" x14ac:dyDescent="0.25">
      <c r="A738" s="2">
        <v>735</v>
      </c>
      <c r="B738" s="2" t="str">
        <f>"00151495"</f>
        <v>00151495</v>
      </c>
    </row>
    <row r="739" spans="1:2" x14ac:dyDescent="0.25">
      <c r="A739" s="2">
        <v>736</v>
      </c>
      <c r="B739" s="2" t="str">
        <f>"00151552"</f>
        <v>00151552</v>
      </c>
    </row>
    <row r="740" spans="1:2" x14ac:dyDescent="0.25">
      <c r="A740" s="2">
        <v>737</v>
      </c>
      <c r="B740" s="2" t="str">
        <f>"00151868"</f>
        <v>00151868</v>
      </c>
    </row>
    <row r="741" spans="1:2" x14ac:dyDescent="0.25">
      <c r="A741" s="2">
        <v>738</v>
      </c>
      <c r="B741" s="2" t="str">
        <f>"00151935"</f>
        <v>00151935</v>
      </c>
    </row>
    <row r="742" spans="1:2" x14ac:dyDescent="0.25">
      <c r="A742" s="2">
        <v>739</v>
      </c>
      <c r="B742" s="2" t="str">
        <f>"00151938"</f>
        <v>00151938</v>
      </c>
    </row>
    <row r="743" spans="1:2" x14ac:dyDescent="0.25">
      <c r="A743" s="2">
        <v>740</v>
      </c>
      <c r="B743" s="2" t="str">
        <f>"00151950"</f>
        <v>00151950</v>
      </c>
    </row>
    <row r="744" spans="1:2" x14ac:dyDescent="0.25">
      <c r="A744" s="2">
        <v>741</v>
      </c>
      <c r="B744" s="2" t="str">
        <f>"00151993"</f>
        <v>00151993</v>
      </c>
    </row>
    <row r="745" spans="1:2" x14ac:dyDescent="0.25">
      <c r="A745" s="2">
        <v>742</v>
      </c>
      <c r="B745" s="2" t="str">
        <f>"00152051"</f>
        <v>00152051</v>
      </c>
    </row>
    <row r="746" spans="1:2" x14ac:dyDescent="0.25">
      <c r="A746" s="2">
        <v>743</v>
      </c>
      <c r="B746" s="2" t="str">
        <f>"00152055"</f>
        <v>00152055</v>
      </c>
    </row>
    <row r="747" spans="1:2" x14ac:dyDescent="0.25">
      <c r="A747" s="2">
        <v>744</v>
      </c>
      <c r="B747" s="2" t="str">
        <f>"00152191"</f>
        <v>00152191</v>
      </c>
    </row>
    <row r="748" spans="1:2" x14ac:dyDescent="0.25">
      <c r="A748" s="2">
        <v>745</v>
      </c>
      <c r="B748" s="2" t="str">
        <f>"00152280"</f>
        <v>00152280</v>
      </c>
    </row>
    <row r="749" spans="1:2" x14ac:dyDescent="0.25">
      <c r="A749" s="2">
        <v>746</v>
      </c>
      <c r="B749" s="2" t="str">
        <f>"00152454"</f>
        <v>00152454</v>
      </c>
    </row>
    <row r="750" spans="1:2" x14ac:dyDescent="0.25">
      <c r="A750" s="2">
        <v>747</v>
      </c>
      <c r="B750" s="2" t="str">
        <f>"00152464"</f>
        <v>00152464</v>
      </c>
    </row>
    <row r="751" spans="1:2" x14ac:dyDescent="0.25">
      <c r="A751" s="2">
        <v>748</v>
      </c>
      <c r="B751" s="2" t="str">
        <f>"00152549"</f>
        <v>00152549</v>
      </c>
    </row>
    <row r="752" spans="1:2" x14ac:dyDescent="0.25">
      <c r="A752" s="2">
        <v>749</v>
      </c>
      <c r="B752" s="2" t="str">
        <f>"00152706"</f>
        <v>00152706</v>
      </c>
    </row>
    <row r="753" spans="1:2" x14ac:dyDescent="0.25">
      <c r="A753" s="2">
        <v>750</v>
      </c>
      <c r="B753" s="2" t="str">
        <f>"00152837"</f>
        <v>00152837</v>
      </c>
    </row>
    <row r="754" spans="1:2" x14ac:dyDescent="0.25">
      <c r="A754" s="2">
        <v>751</v>
      </c>
      <c r="B754" s="2" t="str">
        <f>"00152990"</f>
        <v>00152990</v>
      </c>
    </row>
    <row r="755" spans="1:2" x14ac:dyDescent="0.25">
      <c r="A755" s="2">
        <v>752</v>
      </c>
      <c r="B755" s="2" t="str">
        <f>"00152996"</f>
        <v>00152996</v>
      </c>
    </row>
    <row r="756" spans="1:2" x14ac:dyDescent="0.25">
      <c r="A756" s="2">
        <v>753</v>
      </c>
      <c r="B756" s="2" t="str">
        <f>"00153061"</f>
        <v>00153061</v>
      </c>
    </row>
    <row r="757" spans="1:2" x14ac:dyDescent="0.25">
      <c r="A757" s="2">
        <v>754</v>
      </c>
      <c r="B757" s="2" t="str">
        <f>"00153191"</f>
        <v>00153191</v>
      </c>
    </row>
    <row r="758" spans="1:2" x14ac:dyDescent="0.25">
      <c r="A758" s="2">
        <v>755</v>
      </c>
      <c r="B758" s="2" t="str">
        <f>"00153239"</f>
        <v>00153239</v>
      </c>
    </row>
    <row r="759" spans="1:2" x14ac:dyDescent="0.25">
      <c r="A759" s="2">
        <v>756</v>
      </c>
      <c r="B759" s="2" t="str">
        <f>"00153316"</f>
        <v>00153316</v>
      </c>
    </row>
    <row r="760" spans="1:2" x14ac:dyDescent="0.25">
      <c r="A760" s="2">
        <v>757</v>
      </c>
      <c r="B760" s="2" t="str">
        <f>"00153342"</f>
        <v>00153342</v>
      </c>
    </row>
    <row r="761" spans="1:2" x14ac:dyDescent="0.25">
      <c r="A761" s="2">
        <v>758</v>
      </c>
      <c r="B761" s="2" t="str">
        <f>"00153348"</f>
        <v>00153348</v>
      </c>
    </row>
    <row r="762" spans="1:2" x14ac:dyDescent="0.25">
      <c r="A762" s="2">
        <v>759</v>
      </c>
      <c r="B762" s="2" t="str">
        <f>"00153479"</f>
        <v>00153479</v>
      </c>
    </row>
    <row r="763" spans="1:2" x14ac:dyDescent="0.25">
      <c r="A763" s="2">
        <v>760</v>
      </c>
      <c r="B763" s="2" t="str">
        <f>"00153489"</f>
        <v>00153489</v>
      </c>
    </row>
    <row r="764" spans="1:2" x14ac:dyDescent="0.25">
      <c r="A764" s="2">
        <v>761</v>
      </c>
      <c r="B764" s="2" t="str">
        <f>"00153659"</f>
        <v>00153659</v>
      </c>
    </row>
    <row r="765" spans="1:2" x14ac:dyDescent="0.25">
      <c r="A765" s="2">
        <v>762</v>
      </c>
      <c r="B765" s="2" t="str">
        <f>"00153666"</f>
        <v>00153666</v>
      </c>
    </row>
    <row r="766" spans="1:2" x14ac:dyDescent="0.25">
      <c r="A766" s="2">
        <v>763</v>
      </c>
      <c r="B766" s="2" t="str">
        <f>"00153725"</f>
        <v>00153725</v>
      </c>
    </row>
    <row r="767" spans="1:2" x14ac:dyDescent="0.25">
      <c r="A767" s="2">
        <v>764</v>
      </c>
      <c r="B767" s="2" t="str">
        <f>"00153727"</f>
        <v>00153727</v>
      </c>
    </row>
    <row r="768" spans="1:2" x14ac:dyDescent="0.25">
      <c r="A768" s="2">
        <v>765</v>
      </c>
      <c r="B768" s="2" t="str">
        <f>"00153752"</f>
        <v>00153752</v>
      </c>
    </row>
    <row r="769" spans="1:2" x14ac:dyDescent="0.25">
      <c r="A769" s="2">
        <v>766</v>
      </c>
      <c r="B769" s="2" t="str">
        <f>"00154011"</f>
        <v>00154011</v>
      </c>
    </row>
    <row r="770" spans="1:2" x14ac:dyDescent="0.25">
      <c r="A770" s="2">
        <v>767</v>
      </c>
      <c r="B770" s="2" t="str">
        <f>"00154022"</f>
        <v>00154022</v>
      </c>
    </row>
    <row r="771" spans="1:2" x14ac:dyDescent="0.25">
      <c r="A771" s="2">
        <v>768</v>
      </c>
      <c r="B771" s="2" t="str">
        <f>"00154099"</f>
        <v>00154099</v>
      </c>
    </row>
    <row r="772" spans="1:2" x14ac:dyDescent="0.25">
      <c r="A772" s="2">
        <v>769</v>
      </c>
      <c r="B772" s="2" t="str">
        <f>"00154154"</f>
        <v>00154154</v>
      </c>
    </row>
    <row r="773" spans="1:2" x14ac:dyDescent="0.25">
      <c r="A773" s="2">
        <v>770</v>
      </c>
      <c r="B773" s="2" t="str">
        <f>"00154197"</f>
        <v>00154197</v>
      </c>
    </row>
    <row r="774" spans="1:2" x14ac:dyDescent="0.25">
      <c r="A774" s="2">
        <v>771</v>
      </c>
      <c r="B774" s="2" t="str">
        <f>"00154296"</f>
        <v>00154296</v>
      </c>
    </row>
    <row r="775" spans="1:2" x14ac:dyDescent="0.25">
      <c r="A775" s="2">
        <v>772</v>
      </c>
      <c r="B775" s="2" t="str">
        <f>"00154298"</f>
        <v>00154298</v>
      </c>
    </row>
    <row r="776" spans="1:2" x14ac:dyDescent="0.25">
      <c r="A776" s="2">
        <v>773</v>
      </c>
      <c r="B776" s="2" t="str">
        <f>"00154340"</f>
        <v>00154340</v>
      </c>
    </row>
    <row r="777" spans="1:2" x14ac:dyDescent="0.25">
      <c r="A777" s="2">
        <v>774</v>
      </c>
      <c r="B777" s="2" t="str">
        <f>"00154377"</f>
        <v>00154377</v>
      </c>
    </row>
    <row r="778" spans="1:2" x14ac:dyDescent="0.25">
      <c r="A778" s="2">
        <v>775</v>
      </c>
      <c r="B778" s="2" t="str">
        <f>"00154517"</f>
        <v>00154517</v>
      </c>
    </row>
    <row r="779" spans="1:2" x14ac:dyDescent="0.25">
      <c r="A779" s="2">
        <v>776</v>
      </c>
      <c r="B779" s="2" t="str">
        <f>"00154689"</f>
        <v>00154689</v>
      </c>
    </row>
    <row r="780" spans="1:2" x14ac:dyDescent="0.25">
      <c r="A780" s="2">
        <v>777</v>
      </c>
      <c r="B780" s="2" t="str">
        <f>"00154705"</f>
        <v>00154705</v>
      </c>
    </row>
    <row r="781" spans="1:2" x14ac:dyDescent="0.25">
      <c r="A781" s="2">
        <v>778</v>
      </c>
      <c r="B781" s="2" t="str">
        <f>"00154780"</f>
        <v>00154780</v>
      </c>
    </row>
    <row r="782" spans="1:2" x14ac:dyDescent="0.25">
      <c r="A782" s="2">
        <v>779</v>
      </c>
      <c r="B782" s="2" t="str">
        <f>"00154904"</f>
        <v>00154904</v>
      </c>
    </row>
    <row r="783" spans="1:2" x14ac:dyDescent="0.25">
      <c r="A783" s="2">
        <v>780</v>
      </c>
      <c r="B783" s="2" t="str">
        <f>"00154975"</f>
        <v>00154975</v>
      </c>
    </row>
    <row r="784" spans="1:2" x14ac:dyDescent="0.25">
      <c r="A784" s="2">
        <v>781</v>
      </c>
      <c r="B784" s="2" t="str">
        <f>"00155030"</f>
        <v>00155030</v>
      </c>
    </row>
    <row r="785" spans="1:2" x14ac:dyDescent="0.25">
      <c r="A785" s="2">
        <v>782</v>
      </c>
      <c r="B785" s="2" t="str">
        <f>"00155046"</f>
        <v>00155046</v>
      </c>
    </row>
    <row r="786" spans="1:2" x14ac:dyDescent="0.25">
      <c r="A786" s="2">
        <v>783</v>
      </c>
      <c r="B786" s="2" t="str">
        <f>"00155129"</f>
        <v>00155129</v>
      </c>
    </row>
    <row r="787" spans="1:2" x14ac:dyDescent="0.25">
      <c r="A787" s="2">
        <v>784</v>
      </c>
      <c r="B787" s="2" t="str">
        <f>"00155245"</f>
        <v>00155245</v>
      </c>
    </row>
    <row r="788" spans="1:2" x14ac:dyDescent="0.25">
      <c r="A788" s="2">
        <v>785</v>
      </c>
      <c r="B788" s="2" t="str">
        <f>"00155267"</f>
        <v>00155267</v>
      </c>
    </row>
    <row r="789" spans="1:2" x14ac:dyDescent="0.25">
      <c r="A789" s="2">
        <v>786</v>
      </c>
      <c r="B789" s="2" t="str">
        <f>"00155291"</f>
        <v>00155291</v>
      </c>
    </row>
    <row r="790" spans="1:2" x14ac:dyDescent="0.25">
      <c r="A790" s="2">
        <v>787</v>
      </c>
      <c r="B790" s="2" t="str">
        <f>"00155385"</f>
        <v>00155385</v>
      </c>
    </row>
    <row r="791" spans="1:2" x14ac:dyDescent="0.25">
      <c r="A791" s="2">
        <v>788</v>
      </c>
      <c r="B791" s="2" t="str">
        <f>"00155454"</f>
        <v>00155454</v>
      </c>
    </row>
    <row r="792" spans="1:2" x14ac:dyDescent="0.25">
      <c r="A792" s="2">
        <v>789</v>
      </c>
      <c r="B792" s="2" t="str">
        <f>"00155537"</f>
        <v>00155537</v>
      </c>
    </row>
    <row r="793" spans="1:2" x14ac:dyDescent="0.25">
      <c r="A793" s="2">
        <v>790</v>
      </c>
      <c r="B793" s="2" t="str">
        <f>"00155558"</f>
        <v>00155558</v>
      </c>
    </row>
    <row r="794" spans="1:2" x14ac:dyDescent="0.25">
      <c r="A794" s="2">
        <v>791</v>
      </c>
      <c r="B794" s="2" t="str">
        <f>"00155714"</f>
        <v>00155714</v>
      </c>
    </row>
    <row r="795" spans="1:2" x14ac:dyDescent="0.25">
      <c r="A795" s="2">
        <v>792</v>
      </c>
      <c r="B795" s="2" t="str">
        <f>"00155823"</f>
        <v>00155823</v>
      </c>
    </row>
    <row r="796" spans="1:2" x14ac:dyDescent="0.25">
      <c r="A796" s="2">
        <v>793</v>
      </c>
      <c r="B796" s="2" t="str">
        <f>"00155928"</f>
        <v>00155928</v>
      </c>
    </row>
    <row r="797" spans="1:2" x14ac:dyDescent="0.25">
      <c r="A797" s="2">
        <v>794</v>
      </c>
      <c r="B797" s="2" t="str">
        <f>"00156030"</f>
        <v>00156030</v>
      </c>
    </row>
    <row r="798" spans="1:2" x14ac:dyDescent="0.25">
      <c r="A798" s="2">
        <v>795</v>
      </c>
      <c r="B798" s="2" t="str">
        <f>"00156068"</f>
        <v>00156068</v>
      </c>
    </row>
    <row r="799" spans="1:2" x14ac:dyDescent="0.25">
      <c r="A799" s="2">
        <v>796</v>
      </c>
      <c r="B799" s="2" t="str">
        <f>"00156110"</f>
        <v>00156110</v>
      </c>
    </row>
    <row r="800" spans="1:2" x14ac:dyDescent="0.25">
      <c r="A800" s="2">
        <v>797</v>
      </c>
      <c r="B800" s="2" t="str">
        <f>"00156195"</f>
        <v>00156195</v>
      </c>
    </row>
    <row r="801" spans="1:2" x14ac:dyDescent="0.25">
      <c r="A801" s="2">
        <v>798</v>
      </c>
      <c r="B801" s="2" t="str">
        <f>"00156217"</f>
        <v>00156217</v>
      </c>
    </row>
    <row r="802" spans="1:2" x14ac:dyDescent="0.25">
      <c r="A802" s="2">
        <v>799</v>
      </c>
      <c r="B802" s="2" t="str">
        <f>"00156235"</f>
        <v>00156235</v>
      </c>
    </row>
    <row r="803" spans="1:2" x14ac:dyDescent="0.25">
      <c r="A803" s="2">
        <v>800</v>
      </c>
      <c r="B803" s="2" t="str">
        <f>"00156461"</f>
        <v>00156461</v>
      </c>
    </row>
    <row r="804" spans="1:2" x14ac:dyDescent="0.25">
      <c r="A804" s="2">
        <v>801</v>
      </c>
      <c r="B804" s="2" t="str">
        <f>"00156491"</f>
        <v>00156491</v>
      </c>
    </row>
    <row r="805" spans="1:2" x14ac:dyDescent="0.25">
      <c r="A805" s="2">
        <v>802</v>
      </c>
      <c r="B805" s="2" t="str">
        <f>"00157280"</f>
        <v>00157280</v>
      </c>
    </row>
    <row r="806" spans="1:2" x14ac:dyDescent="0.25">
      <c r="A806" s="2">
        <v>803</v>
      </c>
      <c r="B806" s="2" t="str">
        <f>"00157313"</f>
        <v>00157313</v>
      </c>
    </row>
    <row r="807" spans="1:2" x14ac:dyDescent="0.25">
      <c r="A807" s="2">
        <v>804</v>
      </c>
      <c r="B807" s="2" t="str">
        <f>"00157459"</f>
        <v>00157459</v>
      </c>
    </row>
    <row r="808" spans="1:2" x14ac:dyDescent="0.25">
      <c r="A808" s="2">
        <v>805</v>
      </c>
      <c r="B808" s="2" t="str">
        <f>"00157466"</f>
        <v>00157466</v>
      </c>
    </row>
    <row r="809" spans="1:2" x14ac:dyDescent="0.25">
      <c r="A809" s="2">
        <v>806</v>
      </c>
      <c r="B809" s="2" t="str">
        <f>"00157615"</f>
        <v>00157615</v>
      </c>
    </row>
    <row r="810" spans="1:2" x14ac:dyDescent="0.25">
      <c r="A810" s="2">
        <v>807</v>
      </c>
      <c r="B810" s="2" t="str">
        <f>"00157675"</f>
        <v>00157675</v>
      </c>
    </row>
    <row r="811" spans="1:2" x14ac:dyDescent="0.25">
      <c r="A811" s="2">
        <v>808</v>
      </c>
      <c r="B811" s="2" t="str">
        <f>"00157724"</f>
        <v>00157724</v>
      </c>
    </row>
    <row r="812" spans="1:2" x14ac:dyDescent="0.25">
      <c r="A812" s="2">
        <v>809</v>
      </c>
      <c r="B812" s="2" t="str">
        <f>"00157811"</f>
        <v>00157811</v>
      </c>
    </row>
    <row r="813" spans="1:2" x14ac:dyDescent="0.25">
      <c r="A813" s="2">
        <v>810</v>
      </c>
      <c r="B813" s="2" t="str">
        <f>"00157905"</f>
        <v>00157905</v>
      </c>
    </row>
    <row r="814" spans="1:2" x14ac:dyDescent="0.25">
      <c r="A814" s="2">
        <v>811</v>
      </c>
      <c r="B814" s="2" t="str">
        <f>"00157915"</f>
        <v>00157915</v>
      </c>
    </row>
    <row r="815" spans="1:2" x14ac:dyDescent="0.25">
      <c r="A815" s="2">
        <v>812</v>
      </c>
      <c r="B815" s="2" t="str">
        <f>"00157924"</f>
        <v>00157924</v>
      </c>
    </row>
    <row r="816" spans="1:2" x14ac:dyDescent="0.25">
      <c r="A816" s="2">
        <v>813</v>
      </c>
      <c r="B816" s="2" t="str">
        <f>"00158236"</f>
        <v>00158236</v>
      </c>
    </row>
    <row r="817" spans="1:2" x14ac:dyDescent="0.25">
      <c r="A817" s="2">
        <v>814</v>
      </c>
      <c r="B817" s="2" t="str">
        <f>"00158377"</f>
        <v>00158377</v>
      </c>
    </row>
    <row r="818" spans="1:2" x14ac:dyDescent="0.25">
      <c r="A818" s="2">
        <v>815</v>
      </c>
      <c r="B818" s="2" t="str">
        <f>"00158378"</f>
        <v>00158378</v>
      </c>
    </row>
    <row r="819" spans="1:2" x14ac:dyDescent="0.25">
      <c r="A819" s="2">
        <v>816</v>
      </c>
      <c r="B819" s="2" t="str">
        <f>"00158409"</f>
        <v>00158409</v>
      </c>
    </row>
    <row r="820" spans="1:2" x14ac:dyDescent="0.25">
      <c r="A820" s="2">
        <v>817</v>
      </c>
      <c r="B820" s="2" t="str">
        <f>"00158558"</f>
        <v>00158558</v>
      </c>
    </row>
    <row r="821" spans="1:2" x14ac:dyDescent="0.25">
      <c r="A821" s="2">
        <v>818</v>
      </c>
      <c r="B821" s="2" t="str">
        <f>"00158574"</f>
        <v>00158574</v>
      </c>
    </row>
    <row r="822" spans="1:2" x14ac:dyDescent="0.25">
      <c r="A822" s="2">
        <v>819</v>
      </c>
      <c r="B822" s="2" t="str">
        <f>"00158630"</f>
        <v>00158630</v>
      </c>
    </row>
    <row r="823" spans="1:2" x14ac:dyDescent="0.25">
      <c r="A823" s="2">
        <v>820</v>
      </c>
      <c r="B823" s="2" t="str">
        <f>"00158800"</f>
        <v>00158800</v>
      </c>
    </row>
    <row r="824" spans="1:2" x14ac:dyDescent="0.25">
      <c r="A824" s="2">
        <v>821</v>
      </c>
      <c r="B824" s="2" t="str">
        <f>"00158824"</f>
        <v>00158824</v>
      </c>
    </row>
    <row r="825" spans="1:2" x14ac:dyDescent="0.25">
      <c r="A825" s="2">
        <v>822</v>
      </c>
      <c r="B825" s="2" t="str">
        <f>"00158862"</f>
        <v>00158862</v>
      </c>
    </row>
    <row r="826" spans="1:2" x14ac:dyDescent="0.25">
      <c r="A826" s="2">
        <v>823</v>
      </c>
      <c r="B826" s="2" t="str">
        <f>"00158892"</f>
        <v>00158892</v>
      </c>
    </row>
    <row r="827" spans="1:2" x14ac:dyDescent="0.25">
      <c r="A827" s="2">
        <v>824</v>
      </c>
      <c r="B827" s="2" t="str">
        <f>"00158973"</f>
        <v>00158973</v>
      </c>
    </row>
    <row r="828" spans="1:2" x14ac:dyDescent="0.25">
      <c r="A828" s="2">
        <v>825</v>
      </c>
      <c r="B828" s="2" t="str">
        <f>"00159010"</f>
        <v>00159010</v>
      </c>
    </row>
    <row r="829" spans="1:2" x14ac:dyDescent="0.25">
      <c r="A829" s="2">
        <v>826</v>
      </c>
      <c r="B829" s="2" t="str">
        <f>"00159059"</f>
        <v>00159059</v>
      </c>
    </row>
    <row r="830" spans="1:2" x14ac:dyDescent="0.25">
      <c r="A830" s="2">
        <v>827</v>
      </c>
      <c r="B830" s="2" t="str">
        <f>"00159118"</f>
        <v>00159118</v>
      </c>
    </row>
    <row r="831" spans="1:2" x14ac:dyDescent="0.25">
      <c r="A831" s="2">
        <v>828</v>
      </c>
      <c r="B831" s="2" t="str">
        <f>"00159298"</f>
        <v>00159298</v>
      </c>
    </row>
    <row r="832" spans="1:2" x14ac:dyDescent="0.25">
      <c r="A832" s="2">
        <v>829</v>
      </c>
      <c r="B832" s="2" t="str">
        <f>"00159404"</f>
        <v>00159404</v>
      </c>
    </row>
    <row r="833" spans="1:2" x14ac:dyDescent="0.25">
      <c r="A833" s="2">
        <v>830</v>
      </c>
      <c r="B833" s="2" t="str">
        <f>"00159659"</f>
        <v>00159659</v>
      </c>
    </row>
    <row r="834" spans="1:2" x14ac:dyDescent="0.25">
      <c r="A834" s="2">
        <v>831</v>
      </c>
      <c r="B834" s="2" t="str">
        <f>"00159717"</f>
        <v>00159717</v>
      </c>
    </row>
    <row r="835" spans="1:2" x14ac:dyDescent="0.25">
      <c r="A835" s="2">
        <v>832</v>
      </c>
      <c r="B835" s="2" t="str">
        <f>"00159760"</f>
        <v>00159760</v>
      </c>
    </row>
    <row r="836" spans="1:2" x14ac:dyDescent="0.25">
      <c r="A836" s="2">
        <v>833</v>
      </c>
      <c r="B836" s="2" t="str">
        <f>"00159915"</f>
        <v>00159915</v>
      </c>
    </row>
    <row r="837" spans="1:2" x14ac:dyDescent="0.25">
      <c r="A837" s="2">
        <v>834</v>
      </c>
      <c r="B837" s="2" t="str">
        <f>"00160079"</f>
        <v>00160079</v>
      </c>
    </row>
    <row r="838" spans="1:2" x14ac:dyDescent="0.25">
      <c r="A838" s="2">
        <v>835</v>
      </c>
      <c r="B838" s="2" t="str">
        <f>"00160341"</f>
        <v>00160341</v>
      </c>
    </row>
    <row r="839" spans="1:2" x14ac:dyDescent="0.25">
      <c r="A839" s="2">
        <v>836</v>
      </c>
      <c r="B839" s="2" t="str">
        <f>"00160372"</f>
        <v>00160372</v>
      </c>
    </row>
    <row r="840" spans="1:2" x14ac:dyDescent="0.25">
      <c r="A840" s="2">
        <v>837</v>
      </c>
      <c r="B840" s="2" t="str">
        <f>"00160375"</f>
        <v>00160375</v>
      </c>
    </row>
    <row r="841" spans="1:2" x14ac:dyDescent="0.25">
      <c r="A841" s="2">
        <v>838</v>
      </c>
      <c r="B841" s="2" t="str">
        <f>"00160377"</f>
        <v>00160377</v>
      </c>
    </row>
    <row r="842" spans="1:2" x14ac:dyDescent="0.25">
      <c r="A842" s="2">
        <v>839</v>
      </c>
      <c r="B842" s="2" t="str">
        <f>"00160384"</f>
        <v>00160384</v>
      </c>
    </row>
    <row r="843" spans="1:2" x14ac:dyDescent="0.25">
      <c r="A843" s="2">
        <v>840</v>
      </c>
      <c r="B843" s="2" t="str">
        <f>"00160417"</f>
        <v>00160417</v>
      </c>
    </row>
    <row r="844" spans="1:2" x14ac:dyDescent="0.25">
      <c r="A844" s="2">
        <v>841</v>
      </c>
      <c r="B844" s="2" t="str">
        <f>"00160421"</f>
        <v>00160421</v>
      </c>
    </row>
    <row r="845" spans="1:2" x14ac:dyDescent="0.25">
      <c r="A845" s="2">
        <v>842</v>
      </c>
      <c r="B845" s="2" t="str">
        <f>"00160453"</f>
        <v>00160453</v>
      </c>
    </row>
    <row r="846" spans="1:2" x14ac:dyDescent="0.25">
      <c r="A846" s="2">
        <v>843</v>
      </c>
      <c r="B846" s="2" t="str">
        <f>"00160488"</f>
        <v>00160488</v>
      </c>
    </row>
    <row r="847" spans="1:2" x14ac:dyDescent="0.25">
      <c r="A847" s="2">
        <v>844</v>
      </c>
      <c r="B847" s="2" t="str">
        <f>"00160528"</f>
        <v>00160528</v>
      </c>
    </row>
    <row r="848" spans="1:2" x14ac:dyDescent="0.25">
      <c r="A848" s="2">
        <v>845</v>
      </c>
      <c r="B848" s="2" t="str">
        <f>"00160676"</f>
        <v>00160676</v>
      </c>
    </row>
    <row r="849" spans="1:2" x14ac:dyDescent="0.25">
      <c r="A849" s="2">
        <v>846</v>
      </c>
      <c r="B849" s="2" t="str">
        <f>"00160679"</f>
        <v>00160679</v>
      </c>
    </row>
    <row r="850" spans="1:2" x14ac:dyDescent="0.25">
      <c r="A850" s="2">
        <v>847</v>
      </c>
      <c r="B850" s="2" t="str">
        <f>"00160708"</f>
        <v>00160708</v>
      </c>
    </row>
    <row r="851" spans="1:2" x14ac:dyDescent="0.25">
      <c r="A851" s="2">
        <v>848</v>
      </c>
      <c r="B851" s="2" t="str">
        <f>"00160800"</f>
        <v>00160800</v>
      </c>
    </row>
    <row r="852" spans="1:2" x14ac:dyDescent="0.25">
      <c r="A852" s="2">
        <v>849</v>
      </c>
      <c r="B852" s="2" t="str">
        <f>"00160812"</f>
        <v>00160812</v>
      </c>
    </row>
    <row r="853" spans="1:2" x14ac:dyDescent="0.25">
      <c r="A853" s="2">
        <v>850</v>
      </c>
      <c r="B853" s="2" t="str">
        <f>"00161018"</f>
        <v>00161018</v>
      </c>
    </row>
    <row r="854" spans="1:2" x14ac:dyDescent="0.25">
      <c r="A854" s="2">
        <v>851</v>
      </c>
      <c r="B854" s="2" t="str">
        <f>"00161053"</f>
        <v>00161053</v>
      </c>
    </row>
    <row r="855" spans="1:2" x14ac:dyDescent="0.25">
      <c r="A855" s="2">
        <v>852</v>
      </c>
      <c r="B855" s="2" t="str">
        <f>"00161182"</f>
        <v>00161182</v>
      </c>
    </row>
    <row r="856" spans="1:2" x14ac:dyDescent="0.25">
      <c r="A856" s="2">
        <v>853</v>
      </c>
      <c r="B856" s="2" t="str">
        <f>"00161393"</f>
        <v>00161393</v>
      </c>
    </row>
    <row r="857" spans="1:2" x14ac:dyDescent="0.25">
      <c r="A857" s="2">
        <v>854</v>
      </c>
      <c r="B857" s="2" t="str">
        <f>"00161449"</f>
        <v>00161449</v>
      </c>
    </row>
    <row r="858" spans="1:2" x14ac:dyDescent="0.25">
      <c r="A858" s="2">
        <v>855</v>
      </c>
      <c r="B858" s="2" t="str">
        <f>"00161477"</f>
        <v>00161477</v>
      </c>
    </row>
    <row r="859" spans="1:2" x14ac:dyDescent="0.25">
      <c r="A859" s="2">
        <v>856</v>
      </c>
      <c r="B859" s="2" t="str">
        <f>"00161554"</f>
        <v>00161554</v>
      </c>
    </row>
    <row r="860" spans="1:2" x14ac:dyDescent="0.25">
      <c r="A860" s="2">
        <v>857</v>
      </c>
      <c r="B860" s="2" t="str">
        <f>"00161571"</f>
        <v>00161571</v>
      </c>
    </row>
    <row r="861" spans="1:2" x14ac:dyDescent="0.25">
      <c r="A861" s="2">
        <v>858</v>
      </c>
      <c r="B861" s="2" t="str">
        <f>"00161601"</f>
        <v>00161601</v>
      </c>
    </row>
    <row r="862" spans="1:2" x14ac:dyDescent="0.25">
      <c r="A862" s="2">
        <v>859</v>
      </c>
      <c r="B862" s="2" t="str">
        <f>"00161617"</f>
        <v>00161617</v>
      </c>
    </row>
    <row r="863" spans="1:2" x14ac:dyDescent="0.25">
      <c r="A863" s="2">
        <v>860</v>
      </c>
      <c r="B863" s="2" t="str">
        <f>"00161766"</f>
        <v>00161766</v>
      </c>
    </row>
    <row r="864" spans="1:2" x14ac:dyDescent="0.25">
      <c r="A864" s="2">
        <v>861</v>
      </c>
      <c r="B864" s="2" t="str">
        <f>"00161900"</f>
        <v>00161900</v>
      </c>
    </row>
    <row r="865" spans="1:2" x14ac:dyDescent="0.25">
      <c r="A865" s="2">
        <v>862</v>
      </c>
      <c r="B865" s="2" t="str">
        <f>"00162020"</f>
        <v>00162020</v>
      </c>
    </row>
    <row r="866" spans="1:2" x14ac:dyDescent="0.25">
      <c r="A866" s="2">
        <v>863</v>
      </c>
      <c r="B866" s="2" t="str">
        <f>"00162159"</f>
        <v>00162159</v>
      </c>
    </row>
    <row r="867" spans="1:2" x14ac:dyDescent="0.25">
      <c r="A867" s="2">
        <v>864</v>
      </c>
      <c r="B867" s="2" t="str">
        <f>"00162228"</f>
        <v>00162228</v>
      </c>
    </row>
    <row r="868" spans="1:2" x14ac:dyDescent="0.25">
      <c r="A868" s="2">
        <v>865</v>
      </c>
      <c r="B868" s="2" t="str">
        <f>"00162234"</f>
        <v>00162234</v>
      </c>
    </row>
    <row r="869" spans="1:2" x14ac:dyDescent="0.25">
      <c r="A869" s="2">
        <v>866</v>
      </c>
      <c r="B869" s="2" t="str">
        <f>"00162244"</f>
        <v>00162244</v>
      </c>
    </row>
    <row r="870" spans="1:2" x14ac:dyDescent="0.25">
      <c r="A870" s="2">
        <v>867</v>
      </c>
      <c r="B870" s="2" t="str">
        <f>"00162400"</f>
        <v>00162400</v>
      </c>
    </row>
    <row r="871" spans="1:2" x14ac:dyDescent="0.25">
      <c r="A871" s="2">
        <v>868</v>
      </c>
      <c r="B871" s="2" t="str">
        <f>"00162579"</f>
        <v>00162579</v>
      </c>
    </row>
    <row r="872" spans="1:2" x14ac:dyDescent="0.25">
      <c r="A872" s="2">
        <v>869</v>
      </c>
      <c r="B872" s="2" t="str">
        <f>"00162772"</f>
        <v>00162772</v>
      </c>
    </row>
    <row r="873" spans="1:2" x14ac:dyDescent="0.25">
      <c r="A873" s="2">
        <v>870</v>
      </c>
      <c r="B873" s="2" t="str">
        <f>"00162821"</f>
        <v>00162821</v>
      </c>
    </row>
    <row r="874" spans="1:2" x14ac:dyDescent="0.25">
      <c r="A874" s="2">
        <v>871</v>
      </c>
      <c r="B874" s="2" t="str">
        <f>"00163126"</f>
        <v>00163126</v>
      </c>
    </row>
    <row r="875" spans="1:2" x14ac:dyDescent="0.25">
      <c r="A875" s="2">
        <v>872</v>
      </c>
      <c r="B875" s="2" t="str">
        <f>"00163494"</f>
        <v>00163494</v>
      </c>
    </row>
    <row r="876" spans="1:2" x14ac:dyDescent="0.25">
      <c r="A876" s="2">
        <v>873</v>
      </c>
      <c r="B876" s="2" t="str">
        <f>"00163827"</f>
        <v>00163827</v>
      </c>
    </row>
    <row r="877" spans="1:2" x14ac:dyDescent="0.25">
      <c r="A877" s="2">
        <v>874</v>
      </c>
      <c r="B877" s="2" t="str">
        <f>"00163866"</f>
        <v>00163866</v>
      </c>
    </row>
    <row r="878" spans="1:2" x14ac:dyDescent="0.25">
      <c r="A878" s="2">
        <v>875</v>
      </c>
      <c r="B878" s="2" t="str">
        <f>"00163901"</f>
        <v>00163901</v>
      </c>
    </row>
    <row r="879" spans="1:2" x14ac:dyDescent="0.25">
      <c r="A879" s="2">
        <v>876</v>
      </c>
      <c r="B879" s="2" t="str">
        <f>"00164040"</f>
        <v>00164040</v>
      </c>
    </row>
    <row r="880" spans="1:2" x14ac:dyDescent="0.25">
      <c r="A880" s="2">
        <v>877</v>
      </c>
      <c r="B880" s="2" t="str">
        <f>"00164198"</f>
        <v>00164198</v>
      </c>
    </row>
    <row r="881" spans="1:2" x14ac:dyDescent="0.25">
      <c r="A881" s="2">
        <v>878</v>
      </c>
      <c r="B881" s="2" t="str">
        <f>"00164296"</f>
        <v>00164296</v>
      </c>
    </row>
    <row r="882" spans="1:2" x14ac:dyDescent="0.25">
      <c r="A882" s="2">
        <v>879</v>
      </c>
      <c r="B882" s="2" t="str">
        <f>"00164684"</f>
        <v>00164684</v>
      </c>
    </row>
    <row r="883" spans="1:2" x14ac:dyDescent="0.25">
      <c r="A883" s="2">
        <v>880</v>
      </c>
      <c r="B883" s="2" t="str">
        <f>"00164844"</f>
        <v>00164844</v>
      </c>
    </row>
    <row r="884" spans="1:2" x14ac:dyDescent="0.25">
      <c r="A884" s="2">
        <v>881</v>
      </c>
      <c r="B884" s="2" t="str">
        <f>"00164892"</f>
        <v>00164892</v>
      </c>
    </row>
    <row r="885" spans="1:2" x14ac:dyDescent="0.25">
      <c r="A885" s="2">
        <v>882</v>
      </c>
      <c r="B885" s="2" t="str">
        <f>"00165816"</f>
        <v>00165816</v>
      </c>
    </row>
    <row r="886" spans="1:2" x14ac:dyDescent="0.25">
      <c r="A886" s="2">
        <v>883</v>
      </c>
      <c r="B886" s="2" t="str">
        <f>"00166009"</f>
        <v>00166009</v>
      </c>
    </row>
    <row r="887" spans="1:2" x14ac:dyDescent="0.25">
      <c r="A887" s="2">
        <v>884</v>
      </c>
      <c r="B887" s="2" t="str">
        <f>"00167808"</f>
        <v>00167808</v>
      </c>
    </row>
    <row r="888" spans="1:2" x14ac:dyDescent="0.25">
      <c r="A888" s="2">
        <v>885</v>
      </c>
      <c r="B888" s="2" t="str">
        <f>"00169068"</f>
        <v>00169068</v>
      </c>
    </row>
    <row r="889" spans="1:2" x14ac:dyDescent="0.25">
      <c r="A889" s="2">
        <v>886</v>
      </c>
      <c r="B889" s="2" t="str">
        <f>"00169227"</f>
        <v>00169227</v>
      </c>
    </row>
    <row r="890" spans="1:2" x14ac:dyDescent="0.25">
      <c r="A890" s="2">
        <v>887</v>
      </c>
      <c r="B890" s="2" t="str">
        <f>"00170008"</f>
        <v>00170008</v>
      </c>
    </row>
    <row r="891" spans="1:2" x14ac:dyDescent="0.25">
      <c r="A891" s="2">
        <v>888</v>
      </c>
      <c r="B891" s="2" t="str">
        <f>"00170122"</f>
        <v>00170122</v>
      </c>
    </row>
    <row r="892" spans="1:2" x14ac:dyDescent="0.25">
      <c r="A892" s="2">
        <v>889</v>
      </c>
      <c r="B892" s="2" t="str">
        <f>"00170255"</f>
        <v>00170255</v>
      </c>
    </row>
    <row r="893" spans="1:2" x14ac:dyDescent="0.25">
      <c r="A893" s="2">
        <v>890</v>
      </c>
      <c r="B893" s="2" t="str">
        <f>"00170522"</f>
        <v>00170522</v>
      </c>
    </row>
    <row r="894" spans="1:2" x14ac:dyDescent="0.25">
      <c r="A894" s="2">
        <v>891</v>
      </c>
      <c r="B894" s="2" t="str">
        <f>"00171651"</f>
        <v>00171651</v>
      </c>
    </row>
    <row r="895" spans="1:2" x14ac:dyDescent="0.25">
      <c r="A895" s="2">
        <v>892</v>
      </c>
      <c r="B895" s="2" t="str">
        <f>"00171744"</f>
        <v>00171744</v>
      </c>
    </row>
    <row r="896" spans="1:2" x14ac:dyDescent="0.25">
      <c r="A896" s="2">
        <v>893</v>
      </c>
      <c r="B896" s="2" t="str">
        <f>"00172214"</f>
        <v>00172214</v>
      </c>
    </row>
    <row r="897" spans="1:2" x14ac:dyDescent="0.25">
      <c r="A897" s="2">
        <v>894</v>
      </c>
      <c r="B897" s="2" t="str">
        <f>"00172351"</f>
        <v>00172351</v>
      </c>
    </row>
    <row r="898" spans="1:2" x14ac:dyDescent="0.25">
      <c r="A898" s="2">
        <v>895</v>
      </c>
      <c r="B898" s="2" t="str">
        <f>"00172777"</f>
        <v>00172777</v>
      </c>
    </row>
    <row r="899" spans="1:2" x14ac:dyDescent="0.25">
      <c r="A899" s="2">
        <v>896</v>
      </c>
      <c r="B899" s="2" t="str">
        <f>"00172843"</f>
        <v>00172843</v>
      </c>
    </row>
    <row r="900" spans="1:2" x14ac:dyDescent="0.25">
      <c r="A900" s="2">
        <v>897</v>
      </c>
      <c r="B900" s="2" t="str">
        <f>"00173199"</f>
        <v>00173199</v>
      </c>
    </row>
    <row r="901" spans="1:2" x14ac:dyDescent="0.25">
      <c r="A901" s="2">
        <v>898</v>
      </c>
      <c r="B901" s="2" t="str">
        <f>"00173523"</f>
        <v>00173523</v>
      </c>
    </row>
    <row r="902" spans="1:2" x14ac:dyDescent="0.25">
      <c r="A902" s="2">
        <v>899</v>
      </c>
      <c r="B902" s="2" t="str">
        <f>"00173598"</f>
        <v>00173598</v>
      </c>
    </row>
    <row r="903" spans="1:2" x14ac:dyDescent="0.25">
      <c r="A903" s="2">
        <v>900</v>
      </c>
      <c r="B903" s="2" t="str">
        <f>"00173621"</f>
        <v>00173621</v>
      </c>
    </row>
    <row r="904" spans="1:2" x14ac:dyDescent="0.25">
      <c r="A904" s="2">
        <v>901</v>
      </c>
      <c r="B904" s="2" t="str">
        <f>"00173686"</f>
        <v>00173686</v>
      </c>
    </row>
    <row r="905" spans="1:2" x14ac:dyDescent="0.25">
      <c r="A905" s="2">
        <v>902</v>
      </c>
      <c r="B905" s="2" t="str">
        <f>"00173771"</f>
        <v>00173771</v>
      </c>
    </row>
    <row r="906" spans="1:2" x14ac:dyDescent="0.25">
      <c r="A906" s="2">
        <v>903</v>
      </c>
      <c r="B906" s="2" t="str">
        <f>"00173836"</f>
        <v>00173836</v>
      </c>
    </row>
    <row r="907" spans="1:2" x14ac:dyDescent="0.25">
      <c r="A907" s="2">
        <v>904</v>
      </c>
      <c r="B907" s="2" t="str">
        <f>"00173838"</f>
        <v>00173838</v>
      </c>
    </row>
    <row r="908" spans="1:2" x14ac:dyDescent="0.25">
      <c r="A908" s="2">
        <v>905</v>
      </c>
      <c r="B908" s="2" t="str">
        <f>"00173853"</f>
        <v>00173853</v>
      </c>
    </row>
    <row r="909" spans="1:2" x14ac:dyDescent="0.25">
      <c r="A909" s="2">
        <v>906</v>
      </c>
      <c r="B909" s="2" t="str">
        <f>"00173875"</f>
        <v>00173875</v>
      </c>
    </row>
    <row r="910" spans="1:2" x14ac:dyDescent="0.25">
      <c r="A910" s="2">
        <v>907</v>
      </c>
      <c r="B910" s="2" t="str">
        <f>"00174150"</f>
        <v>00174150</v>
      </c>
    </row>
    <row r="911" spans="1:2" x14ac:dyDescent="0.25">
      <c r="A911" s="2">
        <v>908</v>
      </c>
      <c r="B911" s="2" t="str">
        <f>"00175084"</f>
        <v>00175084</v>
      </c>
    </row>
    <row r="912" spans="1:2" x14ac:dyDescent="0.25">
      <c r="A912" s="2">
        <v>909</v>
      </c>
      <c r="B912" s="2" t="str">
        <f>"00175693"</f>
        <v>00175693</v>
      </c>
    </row>
    <row r="913" spans="1:2" x14ac:dyDescent="0.25">
      <c r="A913" s="2">
        <v>910</v>
      </c>
      <c r="B913" s="2" t="str">
        <f>"00175745"</f>
        <v>00175745</v>
      </c>
    </row>
    <row r="914" spans="1:2" x14ac:dyDescent="0.25">
      <c r="A914" s="2">
        <v>911</v>
      </c>
      <c r="B914" s="2" t="str">
        <f>"00175793"</f>
        <v>00175793</v>
      </c>
    </row>
    <row r="915" spans="1:2" x14ac:dyDescent="0.25">
      <c r="A915" s="2">
        <v>912</v>
      </c>
      <c r="B915" s="2" t="str">
        <f>"00175929"</f>
        <v>00175929</v>
      </c>
    </row>
    <row r="916" spans="1:2" x14ac:dyDescent="0.25">
      <c r="A916" s="2">
        <v>913</v>
      </c>
      <c r="B916" s="2" t="str">
        <f>"00175959"</f>
        <v>00175959</v>
      </c>
    </row>
    <row r="917" spans="1:2" x14ac:dyDescent="0.25">
      <c r="A917" s="2">
        <v>914</v>
      </c>
      <c r="B917" s="2" t="str">
        <f>"00175986"</f>
        <v>00175986</v>
      </c>
    </row>
    <row r="918" spans="1:2" x14ac:dyDescent="0.25">
      <c r="A918" s="2">
        <v>915</v>
      </c>
      <c r="B918" s="2" t="str">
        <f>"00175998"</f>
        <v>00175998</v>
      </c>
    </row>
    <row r="919" spans="1:2" x14ac:dyDescent="0.25">
      <c r="A919" s="2">
        <v>916</v>
      </c>
      <c r="B919" s="2" t="str">
        <f>"00176095"</f>
        <v>00176095</v>
      </c>
    </row>
    <row r="920" spans="1:2" x14ac:dyDescent="0.25">
      <c r="A920" s="2">
        <v>917</v>
      </c>
      <c r="B920" s="2" t="str">
        <f>"00176113"</f>
        <v>00176113</v>
      </c>
    </row>
    <row r="921" spans="1:2" x14ac:dyDescent="0.25">
      <c r="A921" s="2">
        <v>918</v>
      </c>
      <c r="B921" s="2" t="str">
        <f>"00176203"</f>
        <v>00176203</v>
      </c>
    </row>
    <row r="922" spans="1:2" x14ac:dyDescent="0.25">
      <c r="A922" s="2">
        <v>919</v>
      </c>
      <c r="B922" s="2" t="str">
        <f>"00176233"</f>
        <v>00176233</v>
      </c>
    </row>
    <row r="923" spans="1:2" x14ac:dyDescent="0.25">
      <c r="A923" s="2">
        <v>920</v>
      </c>
      <c r="B923" s="2" t="str">
        <f>"00177305"</f>
        <v>00177305</v>
      </c>
    </row>
    <row r="924" spans="1:2" x14ac:dyDescent="0.25">
      <c r="A924" s="2">
        <v>921</v>
      </c>
      <c r="B924" s="2" t="str">
        <f>"00178682"</f>
        <v>00178682</v>
      </c>
    </row>
    <row r="925" spans="1:2" x14ac:dyDescent="0.25">
      <c r="A925" s="2">
        <v>922</v>
      </c>
      <c r="B925" s="2" t="str">
        <f>"00178717"</f>
        <v>00178717</v>
      </c>
    </row>
    <row r="926" spans="1:2" x14ac:dyDescent="0.25">
      <c r="A926" s="2">
        <v>923</v>
      </c>
      <c r="B926" s="2" t="str">
        <f>"00179944"</f>
        <v>00179944</v>
      </c>
    </row>
    <row r="927" spans="1:2" x14ac:dyDescent="0.25">
      <c r="A927" s="2">
        <v>924</v>
      </c>
      <c r="B927" s="2" t="str">
        <f>"00179947"</f>
        <v>00179947</v>
      </c>
    </row>
    <row r="928" spans="1:2" x14ac:dyDescent="0.25">
      <c r="A928" s="2">
        <v>925</v>
      </c>
      <c r="B928" s="2" t="str">
        <f>"00182179"</f>
        <v>00182179</v>
      </c>
    </row>
    <row r="929" spans="1:2" x14ac:dyDescent="0.25">
      <c r="A929" s="2">
        <v>926</v>
      </c>
      <c r="B929" s="2" t="str">
        <f>"00182181"</f>
        <v>00182181</v>
      </c>
    </row>
    <row r="930" spans="1:2" x14ac:dyDescent="0.25">
      <c r="A930" s="2">
        <v>927</v>
      </c>
      <c r="B930" s="2" t="str">
        <f>"00182295"</f>
        <v>00182295</v>
      </c>
    </row>
    <row r="931" spans="1:2" x14ac:dyDescent="0.25">
      <c r="A931" s="2">
        <v>928</v>
      </c>
      <c r="B931" s="2" t="str">
        <f>"00182326"</f>
        <v>00182326</v>
      </c>
    </row>
    <row r="932" spans="1:2" x14ac:dyDescent="0.25">
      <c r="A932" s="2">
        <v>929</v>
      </c>
      <c r="B932" s="2" t="str">
        <f>"00182506"</f>
        <v>00182506</v>
      </c>
    </row>
    <row r="933" spans="1:2" x14ac:dyDescent="0.25">
      <c r="A933" s="2">
        <v>930</v>
      </c>
      <c r="B933" s="2" t="str">
        <f>"00183040"</f>
        <v>00183040</v>
      </c>
    </row>
    <row r="934" spans="1:2" x14ac:dyDescent="0.25">
      <c r="A934" s="2">
        <v>931</v>
      </c>
      <c r="B934" s="2" t="str">
        <f>"00183782"</f>
        <v>00183782</v>
      </c>
    </row>
    <row r="935" spans="1:2" x14ac:dyDescent="0.25">
      <c r="A935" s="2">
        <v>932</v>
      </c>
      <c r="B935" s="2" t="str">
        <f>"00184051"</f>
        <v>00184051</v>
      </c>
    </row>
    <row r="936" spans="1:2" x14ac:dyDescent="0.25">
      <c r="A936" s="2">
        <v>933</v>
      </c>
      <c r="B936" s="2" t="str">
        <f>"00184243"</f>
        <v>00184243</v>
      </c>
    </row>
    <row r="937" spans="1:2" x14ac:dyDescent="0.25">
      <c r="A937" s="2">
        <v>934</v>
      </c>
      <c r="B937" s="2" t="str">
        <f>"00184324"</f>
        <v>00184324</v>
      </c>
    </row>
    <row r="938" spans="1:2" x14ac:dyDescent="0.25">
      <c r="A938" s="2">
        <v>935</v>
      </c>
      <c r="B938" s="2" t="str">
        <f>"00184603"</f>
        <v>00184603</v>
      </c>
    </row>
    <row r="939" spans="1:2" x14ac:dyDescent="0.25">
      <c r="A939" s="2">
        <v>936</v>
      </c>
      <c r="B939" s="2" t="str">
        <f>"00184741"</f>
        <v>00184741</v>
      </c>
    </row>
    <row r="940" spans="1:2" x14ac:dyDescent="0.25">
      <c r="A940" s="2">
        <v>937</v>
      </c>
      <c r="B940" s="2" t="str">
        <f>"00184792"</f>
        <v>00184792</v>
      </c>
    </row>
    <row r="941" spans="1:2" x14ac:dyDescent="0.25">
      <c r="A941" s="2">
        <v>938</v>
      </c>
      <c r="B941" s="2" t="str">
        <f>"00184900"</f>
        <v>00184900</v>
      </c>
    </row>
    <row r="942" spans="1:2" x14ac:dyDescent="0.25">
      <c r="A942" s="2">
        <v>939</v>
      </c>
      <c r="B942" s="2" t="str">
        <f>"00185084"</f>
        <v>00185084</v>
      </c>
    </row>
    <row r="943" spans="1:2" x14ac:dyDescent="0.25">
      <c r="A943" s="2">
        <v>940</v>
      </c>
      <c r="B943" s="2" t="str">
        <f>"00185315"</f>
        <v>00185315</v>
      </c>
    </row>
    <row r="944" spans="1:2" x14ac:dyDescent="0.25">
      <c r="A944" s="2">
        <v>941</v>
      </c>
      <c r="B944" s="2" t="str">
        <f>"00185361"</f>
        <v>00185361</v>
      </c>
    </row>
    <row r="945" spans="1:2" x14ac:dyDescent="0.25">
      <c r="A945" s="2">
        <v>942</v>
      </c>
      <c r="B945" s="2" t="str">
        <f>"00185705"</f>
        <v>00185705</v>
      </c>
    </row>
    <row r="946" spans="1:2" x14ac:dyDescent="0.25">
      <c r="A946" s="2">
        <v>943</v>
      </c>
      <c r="B946" s="2" t="str">
        <f>"00185784"</f>
        <v>00185784</v>
      </c>
    </row>
    <row r="947" spans="1:2" x14ac:dyDescent="0.25">
      <c r="A947" s="2">
        <v>944</v>
      </c>
      <c r="B947" s="2" t="str">
        <f>"00185812"</f>
        <v>00185812</v>
      </c>
    </row>
    <row r="948" spans="1:2" x14ac:dyDescent="0.25">
      <c r="A948" s="2">
        <v>945</v>
      </c>
      <c r="B948" s="2" t="str">
        <f>"00186096"</f>
        <v>00186096</v>
      </c>
    </row>
    <row r="949" spans="1:2" x14ac:dyDescent="0.25">
      <c r="A949" s="2">
        <v>946</v>
      </c>
      <c r="B949" s="2" t="str">
        <f>"00186127"</f>
        <v>00186127</v>
      </c>
    </row>
    <row r="950" spans="1:2" x14ac:dyDescent="0.25">
      <c r="A950" s="2">
        <v>947</v>
      </c>
      <c r="B950" s="2" t="str">
        <f>"00186153"</f>
        <v>00186153</v>
      </c>
    </row>
    <row r="951" spans="1:2" x14ac:dyDescent="0.25">
      <c r="A951" s="2">
        <v>948</v>
      </c>
      <c r="B951" s="2" t="str">
        <f>"00186190"</f>
        <v>00186190</v>
      </c>
    </row>
    <row r="952" spans="1:2" x14ac:dyDescent="0.25">
      <c r="A952" s="2">
        <v>949</v>
      </c>
      <c r="B952" s="2" t="str">
        <f>"00186214"</f>
        <v>00186214</v>
      </c>
    </row>
    <row r="953" spans="1:2" x14ac:dyDescent="0.25">
      <c r="A953" s="2">
        <v>950</v>
      </c>
      <c r="B953" s="2" t="str">
        <f>"00186272"</f>
        <v>00186272</v>
      </c>
    </row>
    <row r="954" spans="1:2" x14ac:dyDescent="0.25">
      <c r="A954" s="2">
        <v>951</v>
      </c>
      <c r="B954" s="2" t="str">
        <f>"00186348"</f>
        <v>00186348</v>
      </c>
    </row>
    <row r="955" spans="1:2" x14ac:dyDescent="0.25">
      <c r="A955" s="2">
        <v>952</v>
      </c>
      <c r="B955" s="2" t="str">
        <f>"00186403"</f>
        <v>00186403</v>
      </c>
    </row>
    <row r="956" spans="1:2" x14ac:dyDescent="0.25">
      <c r="A956" s="2">
        <v>953</v>
      </c>
      <c r="B956" s="2" t="str">
        <f>"00186498"</f>
        <v>00186498</v>
      </c>
    </row>
    <row r="957" spans="1:2" x14ac:dyDescent="0.25">
      <c r="A957" s="2">
        <v>954</v>
      </c>
      <c r="B957" s="2" t="str">
        <f>"00186518"</f>
        <v>00186518</v>
      </c>
    </row>
    <row r="958" spans="1:2" x14ac:dyDescent="0.25">
      <c r="A958" s="2">
        <v>955</v>
      </c>
      <c r="B958" s="2" t="str">
        <f>"00186564"</f>
        <v>00186564</v>
      </c>
    </row>
    <row r="959" spans="1:2" x14ac:dyDescent="0.25">
      <c r="A959" s="2">
        <v>956</v>
      </c>
      <c r="B959" s="2" t="str">
        <f>"00186829"</f>
        <v>00186829</v>
      </c>
    </row>
    <row r="960" spans="1:2" x14ac:dyDescent="0.25">
      <c r="A960" s="2">
        <v>957</v>
      </c>
      <c r="B960" s="2" t="str">
        <f>"00187158"</f>
        <v>00187158</v>
      </c>
    </row>
    <row r="961" spans="1:2" x14ac:dyDescent="0.25">
      <c r="A961" s="2">
        <v>958</v>
      </c>
      <c r="B961" s="2" t="str">
        <f>"00187255"</f>
        <v>00187255</v>
      </c>
    </row>
    <row r="962" spans="1:2" x14ac:dyDescent="0.25">
      <c r="A962" s="2">
        <v>959</v>
      </c>
      <c r="B962" s="2" t="str">
        <f>"00187337"</f>
        <v>00187337</v>
      </c>
    </row>
    <row r="963" spans="1:2" x14ac:dyDescent="0.25">
      <c r="A963" s="2">
        <v>960</v>
      </c>
      <c r="B963" s="2" t="str">
        <f>"00187579"</f>
        <v>00187579</v>
      </c>
    </row>
    <row r="964" spans="1:2" x14ac:dyDescent="0.25">
      <c r="A964" s="2">
        <v>961</v>
      </c>
      <c r="B964" s="2" t="str">
        <f>"00187668"</f>
        <v>00187668</v>
      </c>
    </row>
    <row r="965" spans="1:2" x14ac:dyDescent="0.25">
      <c r="A965" s="2">
        <v>962</v>
      </c>
      <c r="B965" s="2" t="str">
        <f>"00187990"</f>
        <v>00187990</v>
      </c>
    </row>
    <row r="966" spans="1:2" x14ac:dyDescent="0.25">
      <c r="A966" s="2">
        <v>963</v>
      </c>
      <c r="B966" s="2" t="str">
        <f>"00188426"</f>
        <v>00188426</v>
      </c>
    </row>
    <row r="967" spans="1:2" x14ac:dyDescent="0.25">
      <c r="A967" s="2">
        <v>964</v>
      </c>
      <c r="B967" s="2" t="str">
        <f>"00189464"</f>
        <v>00189464</v>
      </c>
    </row>
    <row r="968" spans="1:2" x14ac:dyDescent="0.25">
      <c r="A968" s="2">
        <v>965</v>
      </c>
      <c r="B968" s="2" t="str">
        <f>"00189536"</f>
        <v>00189536</v>
      </c>
    </row>
    <row r="969" spans="1:2" x14ac:dyDescent="0.25">
      <c r="A969" s="2">
        <v>966</v>
      </c>
      <c r="B969" s="2" t="str">
        <f>"00189800"</f>
        <v>00189800</v>
      </c>
    </row>
    <row r="970" spans="1:2" x14ac:dyDescent="0.25">
      <c r="A970" s="2">
        <v>967</v>
      </c>
      <c r="B970" s="2" t="str">
        <f>"00189822"</f>
        <v>00189822</v>
      </c>
    </row>
    <row r="971" spans="1:2" x14ac:dyDescent="0.25">
      <c r="A971" s="2">
        <v>968</v>
      </c>
      <c r="B971" s="2" t="str">
        <f>"00189868"</f>
        <v>00189868</v>
      </c>
    </row>
    <row r="972" spans="1:2" x14ac:dyDescent="0.25">
      <c r="A972" s="2">
        <v>969</v>
      </c>
      <c r="B972" s="2" t="str">
        <f>"00190030"</f>
        <v>00190030</v>
      </c>
    </row>
    <row r="973" spans="1:2" x14ac:dyDescent="0.25">
      <c r="A973" s="2">
        <v>970</v>
      </c>
      <c r="B973" s="2" t="str">
        <f>"00190040"</f>
        <v>00190040</v>
      </c>
    </row>
    <row r="974" spans="1:2" x14ac:dyDescent="0.25">
      <c r="A974" s="2">
        <v>971</v>
      </c>
      <c r="B974" s="2" t="str">
        <f>"00190259"</f>
        <v>00190259</v>
      </c>
    </row>
    <row r="975" spans="1:2" x14ac:dyDescent="0.25">
      <c r="A975" s="2">
        <v>972</v>
      </c>
      <c r="B975" s="2" t="str">
        <f>"00190281"</f>
        <v>00190281</v>
      </c>
    </row>
    <row r="976" spans="1:2" x14ac:dyDescent="0.25">
      <c r="A976" s="2">
        <v>973</v>
      </c>
      <c r="B976" s="2" t="str">
        <f>"00190578"</f>
        <v>00190578</v>
      </c>
    </row>
    <row r="977" spans="1:2" x14ac:dyDescent="0.25">
      <c r="A977" s="2">
        <v>974</v>
      </c>
      <c r="B977" s="2" t="str">
        <f>"00190642"</f>
        <v>00190642</v>
      </c>
    </row>
    <row r="978" spans="1:2" x14ac:dyDescent="0.25">
      <c r="A978" s="2">
        <v>975</v>
      </c>
      <c r="B978" s="2" t="str">
        <f>"00190787"</f>
        <v>00190787</v>
      </c>
    </row>
    <row r="979" spans="1:2" x14ac:dyDescent="0.25">
      <c r="A979" s="2">
        <v>976</v>
      </c>
      <c r="B979" s="2" t="str">
        <f>"00191090"</f>
        <v>00191090</v>
      </c>
    </row>
    <row r="980" spans="1:2" x14ac:dyDescent="0.25">
      <c r="A980" s="2">
        <v>977</v>
      </c>
      <c r="B980" s="2" t="str">
        <f>"00191163"</f>
        <v>00191163</v>
      </c>
    </row>
    <row r="981" spans="1:2" x14ac:dyDescent="0.25">
      <c r="A981" s="2">
        <v>978</v>
      </c>
      <c r="B981" s="2" t="str">
        <f>"00191205"</f>
        <v>00191205</v>
      </c>
    </row>
    <row r="982" spans="1:2" x14ac:dyDescent="0.25">
      <c r="A982" s="2">
        <v>979</v>
      </c>
      <c r="B982" s="2" t="str">
        <f>"00191792"</f>
        <v>00191792</v>
      </c>
    </row>
    <row r="983" spans="1:2" x14ac:dyDescent="0.25">
      <c r="A983" s="2">
        <v>980</v>
      </c>
      <c r="B983" s="2" t="str">
        <f>"00191925"</f>
        <v>00191925</v>
      </c>
    </row>
    <row r="984" spans="1:2" x14ac:dyDescent="0.25">
      <c r="A984" s="2">
        <v>981</v>
      </c>
      <c r="B984" s="2" t="str">
        <f>"00192336"</f>
        <v>00192336</v>
      </c>
    </row>
    <row r="985" spans="1:2" x14ac:dyDescent="0.25">
      <c r="A985" s="2">
        <v>982</v>
      </c>
      <c r="B985" s="2" t="str">
        <f>"00192824"</f>
        <v>00192824</v>
      </c>
    </row>
    <row r="986" spans="1:2" x14ac:dyDescent="0.25">
      <c r="A986" s="2">
        <v>983</v>
      </c>
      <c r="B986" s="2" t="str">
        <f>"00192984"</f>
        <v>00192984</v>
      </c>
    </row>
    <row r="987" spans="1:2" x14ac:dyDescent="0.25">
      <c r="A987" s="2">
        <v>984</v>
      </c>
      <c r="B987" s="2" t="str">
        <f>"00192993"</f>
        <v>00192993</v>
      </c>
    </row>
    <row r="988" spans="1:2" x14ac:dyDescent="0.25">
      <c r="A988" s="2">
        <v>985</v>
      </c>
      <c r="B988" s="2" t="str">
        <f>"00193181"</f>
        <v>00193181</v>
      </c>
    </row>
    <row r="989" spans="1:2" x14ac:dyDescent="0.25">
      <c r="A989" s="2">
        <v>986</v>
      </c>
      <c r="B989" s="2" t="str">
        <f>"00193204"</f>
        <v>00193204</v>
      </c>
    </row>
    <row r="990" spans="1:2" x14ac:dyDescent="0.25">
      <c r="A990" s="2">
        <v>987</v>
      </c>
      <c r="B990" s="2" t="str">
        <f>"00193359"</f>
        <v>00193359</v>
      </c>
    </row>
    <row r="991" spans="1:2" x14ac:dyDescent="0.25">
      <c r="A991" s="2">
        <v>988</v>
      </c>
      <c r="B991" s="2" t="str">
        <f>"00193412"</f>
        <v>00193412</v>
      </c>
    </row>
    <row r="992" spans="1:2" x14ac:dyDescent="0.25">
      <c r="A992" s="2">
        <v>989</v>
      </c>
      <c r="B992" s="2" t="str">
        <f>"00193651"</f>
        <v>00193651</v>
      </c>
    </row>
    <row r="993" spans="1:2" x14ac:dyDescent="0.25">
      <c r="A993" s="2">
        <v>990</v>
      </c>
      <c r="B993" s="2" t="str">
        <f>"00193733"</f>
        <v>00193733</v>
      </c>
    </row>
    <row r="994" spans="1:2" x14ac:dyDescent="0.25">
      <c r="A994" s="2">
        <v>991</v>
      </c>
      <c r="B994" s="2" t="str">
        <f>"00193803"</f>
        <v>00193803</v>
      </c>
    </row>
    <row r="995" spans="1:2" x14ac:dyDescent="0.25">
      <c r="A995" s="2">
        <v>992</v>
      </c>
      <c r="B995" s="2" t="str">
        <f>"00193848"</f>
        <v>00193848</v>
      </c>
    </row>
    <row r="996" spans="1:2" x14ac:dyDescent="0.25">
      <c r="A996" s="2">
        <v>993</v>
      </c>
      <c r="B996" s="2" t="str">
        <f>"00193875"</f>
        <v>00193875</v>
      </c>
    </row>
    <row r="997" spans="1:2" x14ac:dyDescent="0.25">
      <c r="A997" s="2">
        <v>994</v>
      </c>
      <c r="B997" s="2" t="str">
        <f>"00193879"</f>
        <v>00193879</v>
      </c>
    </row>
    <row r="998" spans="1:2" x14ac:dyDescent="0.25">
      <c r="A998" s="2">
        <v>995</v>
      </c>
      <c r="B998" s="2" t="str">
        <f>"00194066"</f>
        <v>00194066</v>
      </c>
    </row>
    <row r="999" spans="1:2" x14ac:dyDescent="0.25">
      <c r="A999" s="2">
        <v>996</v>
      </c>
      <c r="B999" s="2" t="str">
        <f>"00194236"</f>
        <v>00194236</v>
      </c>
    </row>
    <row r="1000" spans="1:2" x14ac:dyDescent="0.25">
      <c r="A1000" s="2">
        <v>997</v>
      </c>
      <c r="B1000" s="2" t="str">
        <f>"00194270"</f>
        <v>00194270</v>
      </c>
    </row>
    <row r="1001" spans="1:2" x14ac:dyDescent="0.25">
      <c r="A1001" s="2">
        <v>998</v>
      </c>
      <c r="B1001" s="2" t="str">
        <f>"00194628"</f>
        <v>00194628</v>
      </c>
    </row>
    <row r="1002" spans="1:2" x14ac:dyDescent="0.25">
      <c r="A1002" s="2">
        <v>999</v>
      </c>
      <c r="B1002" s="2" t="str">
        <f>"00194629"</f>
        <v>00194629</v>
      </c>
    </row>
    <row r="1003" spans="1:2" x14ac:dyDescent="0.25">
      <c r="A1003" s="2">
        <v>1000</v>
      </c>
      <c r="B1003" s="2" t="str">
        <f>"00195522"</f>
        <v>00195522</v>
      </c>
    </row>
    <row r="1004" spans="1:2" x14ac:dyDescent="0.25">
      <c r="A1004" s="2">
        <v>1001</v>
      </c>
      <c r="B1004" s="2" t="str">
        <f>"00195572"</f>
        <v>00195572</v>
      </c>
    </row>
    <row r="1005" spans="1:2" x14ac:dyDescent="0.25">
      <c r="A1005" s="2">
        <v>1002</v>
      </c>
      <c r="B1005" s="2" t="str">
        <f>"00195592"</f>
        <v>00195592</v>
      </c>
    </row>
    <row r="1006" spans="1:2" x14ac:dyDescent="0.25">
      <c r="A1006" s="2">
        <v>1003</v>
      </c>
      <c r="B1006" s="2" t="str">
        <f>"00195608"</f>
        <v>00195608</v>
      </c>
    </row>
    <row r="1007" spans="1:2" x14ac:dyDescent="0.25">
      <c r="A1007" s="2">
        <v>1004</v>
      </c>
      <c r="B1007" s="2" t="str">
        <f>"00195745"</f>
        <v>00195745</v>
      </c>
    </row>
    <row r="1008" spans="1:2" x14ac:dyDescent="0.25">
      <c r="A1008" s="2">
        <v>1005</v>
      </c>
      <c r="B1008" s="2" t="str">
        <f>"00195755"</f>
        <v>00195755</v>
      </c>
    </row>
    <row r="1009" spans="1:2" x14ac:dyDescent="0.25">
      <c r="A1009" s="2">
        <v>1006</v>
      </c>
      <c r="B1009" s="2" t="str">
        <f>"00195827"</f>
        <v>00195827</v>
      </c>
    </row>
    <row r="1010" spans="1:2" x14ac:dyDescent="0.25">
      <c r="A1010" s="2">
        <v>1007</v>
      </c>
      <c r="B1010" s="2" t="str">
        <f>"00195840"</f>
        <v>00195840</v>
      </c>
    </row>
    <row r="1011" spans="1:2" x14ac:dyDescent="0.25">
      <c r="A1011" s="2">
        <v>1008</v>
      </c>
      <c r="B1011" s="2" t="str">
        <f>"00195843"</f>
        <v>00195843</v>
      </c>
    </row>
    <row r="1012" spans="1:2" x14ac:dyDescent="0.25">
      <c r="A1012" s="2">
        <v>1009</v>
      </c>
      <c r="B1012" s="2" t="str">
        <f>"00195921"</f>
        <v>00195921</v>
      </c>
    </row>
    <row r="1013" spans="1:2" x14ac:dyDescent="0.25">
      <c r="A1013" s="2">
        <v>1010</v>
      </c>
      <c r="B1013" s="2" t="str">
        <f>"00196706"</f>
        <v>00196706</v>
      </c>
    </row>
    <row r="1014" spans="1:2" x14ac:dyDescent="0.25">
      <c r="A1014" s="2">
        <v>1011</v>
      </c>
      <c r="B1014" s="2" t="str">
        <f>"00196842"</f>
        <v>00196842</v>
      </c>
    </row>
    <row r="1015" spans="1:2" x14ac:dyDescent="0.25">
      <c r="A1015" s="2">
        <v>1012</v>
      </c>
      <c r="B1015" s="2" t="str">
        <f>"00196945"</f>
        <v>00196945</v>
      </c>
    </row>
    <row r="1016" spans="1:2" x14ac:dyDescent="0.25">
      <c r="A1016" s="2">
        <v>1013</v>
      </c>
      <c r="B1016" s="2" t="str">
        <f>"00197292"</f>
        <v>00197292</v>
      </c>
    </row>
    <row r="1017" spans="1:2" x14ac:dyDescent="0.25">
      <c r="A1017" s="2">
        <v>1014</v>
      </c>
      <c r="B1017" s="2" t="str">
        <f>"00197442"</f>
        <v>00197442</v>
      </c>
    </row>
    <row r="1018" spans="1:2" x14ac:dyDescent="0.25">
      <c r="A1018" s="2">
        <v>1015</v>
      </c>
      <c r="B1018" s="2" t="str">
        <f>"00197612"</f>
        <v>00197612</v>
      </c>
    </row>
    <row r="1019" spans="1:2" x14ac:dyDescent="0.25">
      <c r="A1019" s="2">
        <v>1016</v>
      </c>
      <c r="B1019" s="2" t="str">
        <f>"00197690"</f>
        <v>00197690</v>
      </c>
    </row>
    <row r="1020" spans="1:2" x14ac:dyDescent="0.25">
      <c r="A1020" s="2">
        <v>1017</v>
      </c>
      <c r="B1020" s="2" t="str">
        <f>"00197720"</f>
        <v>00197720</v>
      </c>
    </row>
    <row r="1021" spans="1:2" x14ac:dyDescent="0.25">
      <c r="A1021" s="2">
        <v>1018</v>
      </c>
      <c r="B1021" s="2" t="str">
        <f>"00197721"</f>
        <v>00197721</v>
      </c>
    </row>
    <row r="1022" spans="1:2" x14ac:dyDescent="0.25">
      <c r="A1022" s="2">
        <v>1019</v>
      </c>
      <c r="B1022" s="2" t="str">
        <f>"00198093"</f>
        <v>00198093</v>
      </c>
    </row>
    <row r="1023" spans="1:2" x14ac:dyDescent="0.25">
      <c r="A1023" s="2">
        <v>1020</v>
      </c>
      <c r="B1023" s="2" t="str">
        <f>"00198115"</f>
        <v>00198115</v>
      </c>
    </row>
    <row r="1024" spans="1:2" x14ac:dyDescent="0.25">
      <c r="A1024" s="2">
        <v>1021</v>
      </c>
      <c r="B1024" s="2" t="str">
        <f>"00198497"</f>
        <v>00198497</v>
      </c>
    </row>
    <row r="1025" spans="1:2" x14ac:dyDescent="0.25">
      <c r="A1025" s="2">
        <v>1022</v>
      </c>
      <c r="B1025" s="2" t="str">
        <f>"00199211"</f>
        <v>00199211</v>
      </c>
    </row>
    <row r="1026" spans="1:2" x14ac:dyDescent="0.25">
      <c r="A1026" s="2">
        <v>1023</v>
      </c>
      <c r="B1026" s="2" t="str">
        <f>"00199218"</f>
        <v>00199218</v>
      </c>
    </row>
    <row r="1027" spans="1:2" x14ac:dyDescent="0.25">
      <c r="A1027" s="2">
        <v>1024</v>
      </c>
      <c r="B1027" s="2" t="str">
        <f>"00199315"</f>
        <v>00199315</v>
      </c>
    </row>
    <row r="1028" spans="1:2" x14ac:dyDescent="0.25">
      <c r="A1028" s="2">
        <v>1025</v>
      </c>
      <c r="B1028" s="2" t="str">
        <f>"00199345"</f>
        <v>00199345</v>
      </c>
    </row>
    <row r="1029" spans="1:2" x14ac:dyDescent="0.25">
      <c r="A1029" s="2">
        <v>1026</v>
      </c>
      <c r="B1029" s="2" t="str">
        <f>"00200057"</f>
        <v>00200057</v>
      </c>
    </row>
    <row r="1030" spans="1:2" x14ac:dyDescent="0.25">
      <c r="A1030" s="2">
        <v>1027</v>
      </c>
      <c r="B1030" s="2" t="str">
        <f>"00200073"</f>
        <v>00200073</v>
      </c>
    </row>
    <row r="1031" spans="1:2" x14ac:dyDescent="0.25">
      <c r="A1031" s="2">
        <v>1028</v>
      </c>
      <c r="B1031" s="2" t="str">
        <f>"00200316"</f>
        <v>00200316</v>
      </c>
    </row>
    <row r="1032" spans="1:2" x14ac:dyDescent="0.25">
      <c r="A1032" s="2">
        <v>1029</v>
      </c>
      <c r="B1032" s="2" t="str">
        <f>"00200385"</f>
        <v>00200385</v>
      </c>
    </row>
    <row r="1033" spans="1:2" x14ac:dyDescent="0.25">
      <c r="A1033" s="2">
        <v>1030</v>
      </c>
      <c r="B1033" s="2" t="str">
        <f>"00200398"</f>
        <v>00200398</v>
      </c>
    </row>
    <row r="1034" spans="1:2" x14ac:dyDescent="0.25">
      <c r="A1034" s="2">
        <v>1031</v>
      </c>
      <c r="B1034" s="2" t="str">
        <f>"00200416"</f>
        <v>00200416</v>
      </c>
    </row>
    <row r="1035" spans="1:2" x14ac:dyDescent="0.25">
      <c r="A1035" s="2">
        <v>1032</v>
      </c>
      <c r="B1035" s="2" t="str">
        <f>"00200485"</f>
        <v>00200485</v>
      </c>
    </row>
    <row r="1036" spans="1:2" x14ac:dyDescent="0.25">
      <c r="A1036" s="2">
        <v>1033</v>
      </c>
      <c r="B1036" s="2" t="str">
        <f>"00200523"</f>
        <v>00200523</v>
      </c>
    </row>
    <row r="1037" spans="1:2" x14ac:dyDescent="0.25">
      <c r="A1037" s="2">
        <v>1034</v>
      </c>
      <c r="B1037" s="2" t="str">
        <f>"00201234"</f>
        <v>00201234</v>
      </c>
    </row>
    <row r="1038" spans="1:2" x14ac:dyDescent="0.25">
      <c r="A1038" s="2">
        <v>1035</v>
      </c>
      <c r="B1038" s="2" t="str">
        <f>"00201276"</f>
        <v>00201276</v>
      </c>
    </row>
    <row r="1039" spans="1:2" x14ac:dyDescent="0.25">
      <c r="A1039" s="2">
        <v>1036</v>
      </c>
      <c r="B1039" s="2" t="str">
        <f>"00201277"</f>
        <v>00201277</v>
      </c>
    </row>
    <row r="1040" spans="1:2" x14ac:dyDescent="0.25">
      <c r="A1040" s="2">
        <v>1037</v>
      </c>
      <c r="B1040" s="2" t="str">
        <f>"00201918"</f>
        <v>00201918</v>
      </c>
    </row>
    <row r="1041" spans="1:2" x14ac:dyDescent="0.25">
      <c r="A1041" s="2">
        <v>1038</v>
      </c>
      <c r="B1041" s="2" t="str">
        <f>"00202031"</f>
        <v>00202031</v>
      </c>
    </row>
    <row r="1042" spans="1:2" x14ac:dyDescent="0.25">
      <c r="A1042" s="2">
        <v>1039</v>
      </c>
      <c r="B1042" s="2" t="str">
        <f>"00202321"</f>
        <v>00202321</v>
      </c>
    </row>
    <row r="1043" spans="1:2" x14ac:dyDescent="0.25">
      <c r="A1043" s="2">
        <v>1040</v>
      </c>
      <c r="B1043" s="2" t="str">
        <f>"00202409"</f>
        <v>00202409</v>
      </c>
    </row>
    <row r="1044" spans="1:2" x14ac:dyDescent="0.25">
      <c r="A1044" s="2">
        <v>1041</v>
      </c>
      <c r="B1044" s="2" t="str">
        <f>"00202758"</f>
        <v>00202758</v>
      </c>
    </row>
    <row r="1045" spans="1:2" x14ac:dyDescent="0.25">
      <c r="A1045" s="2">
        <v>1042</v>
      </c>
      <c r="B1045" s="2" t="str">
        <f>"00202893"</f>
        <v>00202893</v>
      </c>
    </row>
    <row r="1046" spans="1:2" x14ac:dyDescent="0.25">
      <c r="A1046" s="2">
        <v>1043</v>
      </c>
      <c r="B1046" s="2" t="str">
        <f>"00203076"</f>
        <v>00203076</v>
      </c>
    </row>
    <row r="1047" spans="1:2" x14ac:dyDescent="0.25">
      <c r="A1047" s="2">
        <v>1044</v>
      </c>
      <c r="B1047" s="2" t="str">
        <f>"00203176"</f>
        <v>00203176</v>
      </c>
    </row>
    <row r="1048" spans="1:2" x14ac:dyDescent="0.25">
      <c r="A1048" s="2">
        <v>1045</v>
      </c>
      <c r="B1048" s="2" t="str">
        <f>"00203407"</f>
        <v>00203407</v>
      </c>
    </row>
    <row r="1049" spans="1:2" x14ac:dyDescent="0.25">
      <c r="A1049" s="2">
        <v>1046</v>
      </c>
      <c r="B1049" s="2" t="str">
        <f>"00203438"</f>
        <v>00203438</v>
      </c>
    </row>
    <row r="1050" spans="1:2" x14ac:dyDescent="0.25">
      <c r="A1050" s="2">
        <v>1047</v>
      </c>
      <c r="B1050" s="2" t="str">
        <f>"00203497"</f>
        <v>00203497</v>
      </c>
    </row>
    <row r="1051" spans="1:2" x14ac:dyDescent="0.25">
      <c r="A1051" s="2">
        <v>1048</v>
      </c>
      <c r="B1051" s="2" t="str">
        <f>"00203757"</f>
        <v>00203757</v>
      </c>
    </row>
    <row r="1052" spans="1:2" x14ac:dyDescent="0.25">
      <c r="A1052" s="2">
        <v>1049</v>
      </c>
      <c r="B1052" s="2" t="str">
        <f>"00205280"</f>
        <v>00205280</v>
      </c>
    </row>
    <row r="1053" spans="1:2" x14ac:dyDescent="0.25">
      <c r="A1053" s="2">
        <v>1050</v>
      </c>
      <c r="B1053" s="2" t="str">
        <f>"00205308"</f>
        <v>00205308</v>
      </c>
    </row>
    <row r="1054" spans="1:2" x14ac:dyDescent="0.25">
      <c r="A1054" s="2">
        <v>1051</v>
      </c>
      <c r="B1054" s="2" t="str">
        <f>"00205346"</f>
        <v>00205346</v>
      </c>
    </row>
    <row r="1055" spans="1:2" x14ac:dyDescent="0.25">
      <c r="A1055" s="2">
        <v>1052</v>
      </c>
      <c r="B1055" s="2" t="str">
        <f>"00205392"</f>
        <v>00205392</v>
      </c>
    </row>
    <row r="1056" spans="1:2" x14ac:dyDescent="0.25">
      <c r="A1056" s="2">
        <v>1053</v>
      </c>
      <c r="B1056" s="2" t="str">
        <f>"00205458"</f>
        <v>00205458</v>
      </c>
    </row>
    <row r="1057" spans="1:2" x14ac:dyDescent="0.25">
      <c r="A1057" s="2">
        <v>1054</v>
      </c>
      <c r="B1057" s="2" t="str">
        <f>"00205517"</f>
        <v>00205517</v>
      </c>
    </row>
    <row r="1058" spans="1:2" x14ac:dyDescent="0.25">
      <c r="A1058" s="2">
        <v>1055</v>
      </c>
      <c r="B1058" s="2" t="str">
        <f>"00205628"</f>
        <v>00205628</v>
      </c>
    </row>
    <row r="1059" spans="1:2" x14ac:dyDescent="0.25">
      <c r="A1059" s="2">
        <v>1056</v>
      </c>
      <c r="B1059" s="2" t="str">
        <f>"00205919"</f>
        <v>00205919</v>
      </c>
    </row>
    <row r="1060" spans="1:2" x14ac:dyDescent="0.25">
      <c r="A1060" s="2">
        <v>1057</v>
      </c>
      <c r="B1060" s="2" t="str">
        <f>"00205977"</f>
        <v>00205977</v>
      </c>
    </row>
    <row r="1061" spans="1:2" x14ac:dyDescent="0.25">
      <c r="A1061" s="2">
        <v>1058</v>
      </c>
      <c r="B1061" s="2" t="str">
        <f>"00206316"</f>
        <v>00206316</v>
      </c>
    </row>
    <row r="1062" spans="1:2" x14ac:dyDescent="0.25">
      <c r="A1062" s="2">
        <v>1059</v>
      </c>
      <c r="B1062" s="2" t="str">
        <f>"00206385"</f>
        <v>00206385</v>
      </c>
    </row>
    <row r="1063" spans="1:2" x14ac:dyDescent="0.25">
      <c r="A1063" s="2">
        <v>1060</v>
      </c>
      <c r="B1063" s="2" t="str">
        <f>"00206386"</f>
        <v>00206386</v>
      </c>
    </row>
    <row r="1064" spans="1:2" x14ac:dyDescent="0.25">
      <c r="A1064" s="2">
        <v>1061</v>
      </c>
      <c r="B1064" s="2" t="str">
        <f>"00206394"</f>
        <v>00206394</v>
      </c>
    </row>
    <row r="1065" spans="1:2" x14ac:dyDescent="0.25">
      <c r="A1065" s="2">
        <v>1062</v>
      </c>
      <c r="B1065" s="2" t="str">
        <f>"00206543"</f>
        <v>00206543</v>
      </c>
    </row>
    <row r="1066" spans="1:2" x14ac:dyDescent="0.25">
      <c r="A1066" s="2">
        <v>1063</v>
      </c>
      <c r="B1066" s="2" t="str">
        <f>"00206550"</f>
        <v>00206550</v>
      </c>
    </row>
    <row r="1067" spans="1:2" x14ac:dyDescent="0.25">
      <c r="A1067" s="2">
        <v>1064</v>
      </c>
      <c r="B1067" s="2" t="str">
        <f>"00206617"</f>
        <v>00206617</v>
      </c>
    </row>
    <row r="1068" spans="1:2" x14ac:dyDescent="0.25">
      <c r="A1068" s="2">
        <v>1065</v>
      </c>
      <c r="B1068" s="2" t="str">
        <f>"00206625"</f>
        <v>00206625</v>
      </c>
    </row>
    <row r="1069" spans="1:2" x14ac:dyDescent="0.25">
      <c r="A1069" s="2">
        <v>1066</v>
      </c>
      <c r="B1069" s="2" t="str">
        <f>"00206690"</f>
        <v>00206690</v>
      </c>
    </row>
    <row r="1070" spans="1:2" x14ac:dyDescent="0.25">
      <c r="A1070" s="2">
        <v>1067</v>
      </c>
      <c r="B1070" s="2" t="str">
        <f>"00206701"</f>
        <v>00206701</v>
      </c>
    </row>
    <row r="1071" spans="1:2" x14ac:dyDescent="0.25">
      <c r="A1071" s="2">
        <v>1068</v>
      </c>
      <c r="B1071" s="2" t="str">
        <f>"00206794"</f>
        <v>00206794</v>
      </c>
    </row>
    <row r="1072" spans="1:2" x14ac:dyDescent="0.25">
      <c r="A1072" s="2">
        <v>1069</v>
      </c>
      <c r="B1072" s="2" t="str">
        <f>"00206823"</f>
        <v>00206823</v>
      </c>
    </row>
    <row r="1073" spans="1:2" x14ac:dyDescent="0.25">
      <c r="A1073" s="2">
        <v>1070</v>
      </c>
      <c r="B1073" s="2" t="str">
        <f>"00207000"</f>
        <v>00207000</v>
      </c>
    </row>
    <row r="1074" spans="1:2" x14ac:dyDescent="0.25">
      <c r="A1074" s="2">
        <v>1071</v>
      </c>
      <c r="B1074" s="2" t="str">
        <f>"00207148"</f>
        <v>00207148</v>
      </c>
    </row>
    <row r="1075" spans="1:2" x14ac:dyDescent="0.25">
      <c r="A1075" s="2">
        <v>1072</v>
      </c>
      <c r="B1075" s="2" t="str">
        <f>"00207204"</f>
        <v>00207204</v>
      </c>
    </row>
    <row r="1076" spans="1:2" x14ac:dyDescent="0.25">
      <c r="A1076" s="2">
        <v>1073</v>
      </c>
      <c r="B1076" s="2" t="str">
        <f>"00207581"</f>
        <v>00207581</v>
      </c>
    </row>
    <row r="1077" spans="1:2" x14ac:dyDescent="0.25">
      <c r="A1077" s="2">
        <v>1074</v>
      </c>
      <c r="B1077" s="2" t="str">
        <f>"00207897"</f>
        <v>00207897</v>
      </c>
    </row>
    <row r="1078" spans="1:2" x14ac:dyDescent="0.25">
      <c r="A1078" s="2">
        <v>1075</v>
      </c>
      <c r="B1078" s="2" t="str">
        <f>"00207947"</f>
        <v>00207947</v>
      </c>
    </row>
    <row r="1079" spans="1:2" x14ac:dyDescent="0.25">
      <c r="A1079" s="2">
        <v>1076</v>
      </c>
      <c r="B1079" s="2" t="str">
        <f>"00209044"</f>
        <v>00209044</v>
      </c>
    </row>
    <row r="1080" spans="1:2" x14ac:dyDescent="0.25">
      <c r="A1080" s="2">
        <v>1077</v>
      </c>
      <c r="B1080" s="2" t="str">
        <f>"00209130"</f>
        <v>00209130</v>
      </c>
    </row>
    <row r="1081" spans="1:2" x14ac:dyDescent="0.25">
      <c r="A1081" s="2">
        <v>1078</v>
      </c>
      <c r="B1081" s="2" t="str">
        <f>"00209217"</f>
        <v>00209217</v>
      </c>
    </row>
    <row r="1082" spans="1:2" x14ac:dyDescent="0.25">
      <c r="A1082" s="2">
        <v>1079</v>
      </c>
      <c r="B1082" s="2" t="str">
        <f>"00209536"</f>
        <v>00209536</v>
      </c>
    </row>
    <row r="1083" spans="1:2" x14ac:dyDescent="0.25">
      <c r="A1083" s="2">
        <v>1080</v>
      </c>
      <c r="B1083" s="2" t="str">
        <f>"00211935"</f>
        <v>00211935</v>
      </c>
    </row>
    <row r="1084" spans="1:2" x14ac:dyDescent="0.25">
      <c r="A1084" s="2">
        <v>1081</v>
      </c>
      <c r="B1084" s="2" t="str">
        <f>"00211948"</f>
        <v>00211948</v>
      </c>
    </row>
    <row r="1085" spans="1:2" x14ac:dyDescent="0.25">
      <c r="A1085" s="2">
        <v>1082</v>
      </c>
      <c r="B1085" s="2" t="str">
        <f>"00211976"</f>
        <v>00211976</v>
      </c>
    </row>
    <row r="1086" spans="1:2" x14ac:dyDescent="0.25">
      <c r="A1086" s="2">
        <v>1083</v>
      </c>
      <c r="B1086" s="2" t="str">
        <f>"00211994"</f>
        <v>00211994</v>
      </c>
    </row>
    <row r="1087" spans="1:2" x14ac:dyDescent="0.25">
      <c r="A1087" s="2">
        <v>1084</v>
      </c>
      <c r="B1087" s="2" t="str">
        <f>"00212114"</f>
        <v>00212114</v>
      </c>
    </row>
    <row r="1088" spans="1:2" x14ac:dyDescent="0.25">
      <c r="A1088" s="2">
        <v>1085</v>
      </c>
      <c r="B1088" s="2" t="str">
        <f>"00212557"</f>
        <v>00212557</v>
      </c>
    </row>
    <row r="1089" spans="1:2" x14ac:dyDescent="0.25">
      <c r="A1089" s="2">
        <v>1086</v>
      </c>
      <c r="B1089" s="2" t="str">
        <f>"00212578"</f>
        <v>00212578</v>
      </c>
    </row>
    <row r="1090" spans="1:2" x14ac:dyDescent="0.25">
      <c r="A1090" s="2">
        <v>1087</v>
      </c>
      <c r="B1090" s="2" t="str">
        <f>"00212584"</f>
        <v>00212584</v>
      </c>
    </row>
    <row r="1091" spans="1:2" x14ac:dyDescent="0.25">
      <c r="A1091" s="2">
        <v>1088</v>
      </c>
      <c r="B1091" s="2" t="str">
        <f>"00212627"</f>
        <v>00212627</v>
      </c>
    </row>
    <row r="1092" spans="1:2" x14ac:dyDescent="0.25">
      <c r="A1092" s="2">
        <v>1089</v>
      </c>
      <c r="B1092" s="2" t="str">
        <f>"00212833"</f>
        <v>00212833</v>
      </c>
    </row>
    <row r="1093" spans="1:2" x14ac:dyDescent="0.25">
      <c r="A1093" s="2">
        <v>1090</v>
      </c>
      <c r="B1093" s="2" t="str">
        <f>"00212843"</f>
        <v>00212843</v>
      </c>
    </row>
    <row r="1094" spans="1:2" x14ac:dyDescent="0.25">
      <c r="A1094" s="2">
        <v>1091</v>
      </c>
      <c r="B1094" s="2" t="str">
        <f>"00212861"</f>
        <v>00212861</v>
      </c>
    </row>
    <row r="1095" spans="1:2" x14ac:dyDescent="0.25">
      <c r="A1095" s="2">
        <v>1092</v>
      </c>
      <c r="B1095" s="2" t="str">
        <f>"00213086"</f>
        <v>00213086</v>
      </c>
    </row>
    <row r="1096" spans="1:2" x14ac:dyDescent="0.25">
      <c r="A1096" s="2">
        <v>1093</v>
      </c>
      <c r="B1096" s="2" t="str">
        <f>"00213127"</f>
        <v>00213127</v>
      </c>
    </row>
    <row r="1097" spans="1:2" x14ac:dyDescent="0.25">
      <c r="A1097" s="2">
        <v>1094</v>
      </c>
      <c r="B1097" s="2" t="str">
        <f>"00213255"</f>
        <v>00213255</v>
      </c>
    </row>
    <row r="1098" spans="1:2" x14ac:dyDescent="0.25">
      <c r="A1098" s="2">
        <v>1095</v>
      </c>
      <c r="B1098" s="2" t="str">
        <f>"00214240"</f>
        <v>00214240</v>
      </c>
    </row>
    <row r="1099" spans="1:2" x14ac:dyDescent="0.25">
      <c r="A1099" s="2">
        <v>1096</v>
      </c>
      <c r="B1099" s="2" t="str">
        <f>"00214324"</f>
        <v>00214324</v>
      </c>
    </row>
    <row r="1100" spans="1:2" x14ac:dyDescent="0.25">
      <c r="A1100" s="2">
        <v>1097</v>
      </c>
      <c r="B1100" s="2" t="str">
        <f>"00214344"</f>
        <v>00214344</v>
      </c>
    </row>
    <row r="1101" spans="1:2" x14ac:dyDescent="0.25">
      <c r="A1101" s="2">
        <v>1098</v>
      </c>
      <c r="B1101" s="2" t="str">
        <f>"00214417"</f>
        <v>00214417</v>
      </c>
    </row>
    <row r="1102" spans="1:2" x14ac:dyDescent="0.25">
      <c r="A1102" s="2">
        <v>1099</v>
      </c>
      <c r="B1102" s="2" t="str">
        <f>"00214654"</f>
        <v>00214654</v>
      </c>
    </row>
    <row r="1103" spans="1:2" x14ac:dyDescent="0.25">
      <c r="A1103" s="2">
        <v>1100</v>
      </c>
      <c r="B1103" s="2" t="str">
        <f>"00214967"</f>
        <v>00214967</v>
      </c>
    </row>
    <row r="1104" spans="1:2" x14ac:dyDescent="0.25">
      <c r="A1104" s="2">
        <v>1101</v>
      </c>
      <c r="B1104" s="2" t="str">
        <f>"00215237"</f>
        <v>00215237</v>
      </c>
    </row>
    <row r="1105" spans="1:2" x14ac:dyDescent="0.25">
      <c r="A1105" s="2">
        <v>1102</v>
      </c>
      <c r="B1105" s="2" t="str">
        <f>"00215910"</f>
        <v>00215910</v>
      </c>
    </row>
    <row r="1106" spans="1:2" x14ac:dyDescent="0.25">
      <c r="A1106" s="2">
        <v>1103</v>
      </c>
      <c r="B1106" s="2" t="str">
        <f>"00216015"</f>
        <v>00216015</v>
      </c>
    </row>
    <row r="1107" spans="1:2" x14ac:dyDescent="0.25">
      <c r="A1107" s="2">
        <v>1104</v>
      </c>
      <c r="B1107" s="2" t="str">
        <f>"00216380"</f>
        <v>00216380</v>
      </c>
    </row>
    <row r="1108" spans="1:2" x14ac:dyDescent="0.25">
      <c r="A1108" s="2">
        <v>1105</v>
      </c>
      <c r="B1108" s="2" t="str">
        <f>"00216951"</f>
        <v>00216951</v>
      </c>
    </row>
    <row r="1109" spans="1:2" x14ac:dyDescent="0.25">
      <c r="A1109" s="2">
        <v>1106</v>
      </c>
      <c r="B1109" s="2" t="str">
        <f>"00217188"</f>
        <v>00217188</v>
      </c>
    </row>
    <row r="1110" spans="1:2" x14ac:dyDescent="0.25">
      <c r="A1110" s="2">
        <v>1107</v>
      </c>
      <c r="B1110" s="2" t="str">
        <f>"00217273"</f>
        <v>00217273</v>
      </c>
    </row>
    <row r="1111" spans="1:2" x14ac:dyDescent="0.25">
      <c r="A1111" s="2">
        <v>1108</v>
      </c>
      <c r="B1111" s="2" t="str">
        <f>"00217638"</f>
        <v>00217638</v>
      </c>
    </row>
    <row r="1112" spans="1:2" x14ac:dyDescent="0.25">
      <c r="A1112" s="2">
        <v>1109</v>
      </c>
      <c r="B1112" s="2" t="str">
        <f>"00217724"</f>
        <v>00217724</v>
      </c>
    </row>
    <row r="1113" spans="1:2" x14ac:dyDescent="0.25">
      <c r="A1113" s="2">
        <v>1110</v>
      </c>
      <c r="B1113" s="2" t="str">
        <f>"00217843"</f>
        <v>00217843</v>
      </c>
    </row>
    <row r="1114" spans="1:2" x14ac:dyDescent="0.25">
      <c r="A1114" s="2">
        <v>1111</v>
      </c>
      <c r="B1114" s="2" t="str">
        <f>"00218191"</f>
        <v>00218191</v>
      </c>
    </row>
    <row r="1115" spans="1:2" x14ac:dyDescent="0.25">
      <c r="A1115" s="2">
        <v>1112</v>
      </c>
      <c r="B1115" s="2" t="str">
        <f>"00218549"</f>
        <v>00218549</v>
      </c>
    </row>
    <row r="1116" spans="1:2" x14ac:dyDescent="0.25">
      <c r="A1116" s="2">
        <v>1113</v>
      </c>
      <c r="B1116" s="2" t="str">
        <f>"00218637"</f>
        <v>00218637</v>
      </c>
    </row>
    <row r="1117" spans="1:2" x14ac:dyDescent="0.25">
      <c r="A1117" s="2">
        <v>1114</v>
      </c>
      <c r="B1117" s="2" t="str">
        <f>"00218684"</f>
        <v>00218684</v>
      </c>
    </row>
    <row r="1118" spans="1:2" x14ac:dyDescent="0.25">
      <c r="A1118" s="2">
        <v>1115</v>
      </c>
      <c r="B1118" s="2" t="str">
        <f>"00218795"</f>
        <v>00218795</v>
      </c>
    </row>
    <row r="1119" spans="1:2" x14ac:dyDescent="0.25">
      <c r="A1119" s="2">
        <v>1116</v>
      </c>
      <c r="B1119" s="2" t="str">
        <f>"00218836"</f>
        <v>00218836</v>
      </c>
    </row>
    <row r="1120" spans="1:2" x14ac:dyDescent="0.25">
      <c r="A1120" s="2">
        <v>1117</v>
      </c>
      <c r="B1120" s="2" t="str">
        <f>"00218890"</f>
        <v>00218890</v>
      </c>
    </row>
    <row r="1121" spans="1:2" x14ac:dyDescent="0.25">
      <c r="A1121" s="2">
        <v>1118</v>
      </c>
      <c r="B1121" s="2" t="str">
        <f>"00219716"</f>
        <v>00219716</v>
      </c>
    </row>
    <row r="1122" spans="1:2" x14ac:dyDescent="0.25">
      <c r="A1122" s="2">
        <v>1119</v>
      </c>
      <c r="B1122" s="2" t="str">
        <f>"00219747"</f>
        <v>00219747</v>
      </c>
    </row>
    <row r="1123" spans="1:2" x14ac:dyDescent="0.25">
      <c r="A1123" s="2">
        <v>1120</v>
      </c>
      <c r="B1123" s="2" t="str">
        <f>"00219882"</f>
        <v>00219882</v>
      </c>
    </row>
    <row r="1124" spans="1:2" x14ac:dyDescent="0.25">
      <c r="A1124" s="2">
        <v>1121</v>
      </c>
      <c r="B1124" s="2" t="str">
        <f>"00220131"</f>
        <v>00220131</v>
      </c>
    </row>
    <row r="1125" spans="1:2" x14ac:dyDescent="0.25">
      <c r="A1125" s="2">
        <v>1122</v>
      </c>
      <c r="B1125" s="2" t="str">
        <f>"00220246"</f>
        <v>00220246</v>
      </c>
    </row>
    <row r="1126" spans="1:2" x14ac:dyDescent="0.25">
      <c r="A1126" s="2">
        <v>1123</v>
      </c>
      <c r="B1126" s="2" t="str">
        <f>"00220345"</f>
        <v>00220345</v>
      </c>
    </row>
    <row r="1127" spans="1:2" x14ac:dyDescent="0.25">
      <c r="A1127" s="2">
        <v>1124</v>
      </c>
      <c r="B1127" s="2" t="str">
        <f>"00220461"</f>
        <v>00220461</v>
      </c>
    </row>
    <row r="1128" spans="1:2" x14ac:dyDescent="0.25">
      <c r="A1128" s="2">
        <v>1125</v>
      </c>
      <c r="B1128" s="2" t="str">
        <f>"00220484"</f>
        <v>00220484</v>
      </c>
    </row>
    <row r="1129" spans="1:2" x14ac:dyDescent="0.25">
      <c r="A1129" s="2">
        <v>1126</v>
      </c>
      <c r="B1129" s="2" t="str">
        <f>"00220546"</f>
        <v>00220546</v>
      </c>
    </row>
    <row r="1130" spans="1:2" x14ac:dyDescent="0.25">
      <c r="A1130" s="2">
        <v>1127</v>
      </c>
      <c r="B1130" s="2" t="str">
        <f>"00220620"</f>
        <v>00220620</v>
      </c>
    </row>
    <row r="1131" spans="1:2" x14ac:dyDescent="0.25">
      <c r="A1131" s="2">
        <v>1128</v>
      </c>
      <c r="B1131" s="2" t="str">
        <f>"00221132"</f>
        <v>00221132</v>
      </c>
    </row>
    <row r="1132" spans="1:2" x14ac:dyDescent="0.25">
      <c r="A1132" s="2">
        <v>1129</v>
      </c>
      <c r="B1132" s="2" t="str">
        <f>"00221272"</f>
        <v>00221272</v>
      </c>
    </row>
    <row r="1133" spans="1:2" x14ac:dyDescent="0.25">
      <c r="A1133" s="2">
        <v>1130</v>
      </c>
      <c r="B1133" s="2" t="str">
        <f>"00221540"</f>
        <v>00221540</v>
      </c>
    </row>
    <row r="1134" spans="1:2" x14ac:dyDescent="0.25">
      <c r="A1134" s="2">
        <v>1131</v>
      </c>
      <c r="B1134" s="2" t="str">
        <f>"00221742"</f>
        <v>00221742</v>
      </c>
    </row>
    <row r="1135" spans="1:2" x14ac:dyDescent="0.25">
      <c r="A1135" s="2">
        <v>1132</v>
      </c>
      <c r="B1135" s="2" t="str">
        <f>"00221854"</f>
        <v>00221854</v>
      </c>
    </row>
    <row r="1136" spans="1:2" x14ac:dyDescent="0.25">
      <c r="A1136" s="2">
        <v>1133</v>
      </c>
      <c r="B1136" s="2" t="str">
        <f>"00222320"</f>
        <v>00222320</v>
      </c>
    </row>
    <row r="1137" spans="1:2" x14ac:dyDescent="0.25">
      <c r="A1137" s="2">
        <v>1134</v>
      </c>
      <c r="B1137" s="2" t="str">
        <f>"00222391"</f>
        <v>00222391</v>
      </c>
    </row>
    <row r="1138" spans="1:2" x14ac:dyDescent="0.25">
      <c r="A1138" s="2">
        <v>1135</v>
      </c>
      <c r="B1138" s="2" t="str">
        <f>"00222667"</f>
        <v>00222667</v>
      </c>
    </row>
    <row r="1139" spans="1:2" x14ac:dyDescent="0.25">
      <c r="A1139" s="2">
        <v>1136</v>
      </c>
      <c r="B1139" s="2" t="str">
        <f>"00222722"</f>
        <v>00222722</v>
      </c>
    </row>
    <row r="1140" spans="1:2" x14ac:dyDescent="0.25">
      <c r="A1140" s="2">
        <v>1137</v>
      </c>
      <c r="B1140" s="2" t="str">
        <f>"00222787"</f>
        <v>00222787</v>
      </c>
    </row>
    <row r="1141" spans="1:2" x14ac:dyDescent="0.25">
      <c r="A1141" s="2">
        <v>1138</v>
      </c>
      <c r="B1141" s="2" t="str">
        <f>"00222806"</f>
        <v>00222806</v>
      </c>
    </row>
    <row r="1142" spans="1:2" x14ac:dyDescent="0.25">
      <c r="A1142" s="2">
        <v>1139</v>
      </c>
      <c r="B1142" s="2" t="str">
        <f>"00222817"</f>
        <v>00222817</v>
      </c>
    </row>
    <row r="1143" spans="1:2" x14ac:dyDescent="0.25">
      <c r="A1143" s="2">
        <v>1140</v>
      </c>
      <c r="B1143" s="2" t="str">
        <f>"00222839"</f>
        <v>00222839</v>
      </c>
    </row>
    <row r="1144" spans="1:2" x14ac:dyDescent="0.25">
      <c r="A1144" s="2">
        <v>1141</v>
      </c>
      <c r="B1144" s="2" t="str">
        <f>"00222921"</f>
        <v>00222921</v>
      </c>
    </row>
    <row r="1145" spans="1:2" x14ac:dyDescent="0.25">
      <c r="A1145" s="2">
        <v>1142</v>
      </c>
      <c r="B1145" s="2" t="str">
        <f>"00223633"</f>
        <v>00223633</v>
      </c>
    </row>
    <row r="1146" spans="1:2" x14ac:dyDescent="0.25">
      <c r="A1146" s="2">
        <v>1143</v>
      </c>
      <c r="B1146" s="2" t="str">
        <f>"00223683"</f>
        <v>00223683</v>
      </c>
    </row>
    <row r="1147" spans="1:2" x14ac:dyDescent="0.25">
      <c r="A1147" s="2">
        <v>1144</v>
      </c>
      <c r="B1147" s="2" t="str">
        <f>"00223757"</f>
        <v>00223757</v>
      </c>
    </row>
    <row r="1148" spans="1:2" x14ac:dyDescent="0.25">
      <c r="A1148" s="2">
        <v>1145</v>
      </c>
      <c r="B1148" s="2" t="str">
        <f>"00223958"</f>
        <v>00223958</v>
      </c>
    </row>
    <row r="1149" spans="1:2" x14ac:dyDescent="0.25">
      <c r="A1149" s="2">
        <v>1146</v>
      </c>
      <c r="B1149" s="2" t="str">
        <f>"00224052"</f>
        <v>00224052</v>
      </c>
    </row>
    <row r="1150" spans="1:2" x14ac:dyDescent="0.25">
      <c r="A1150" s="2">
        <v>1147</v>
      </c>
      <c r="B1150" s="2" t="str">
        <f>"00224278"</f>
        <v>00224278</v>
      </c>
    </row>
    <row r="1151" spans="1:2" x14ac:dyDescent="0.25">
      <c r="A1151" s="2">
        <v>1148</v>
      </c>
      <c r="B1151" s="2" t="str">
        <f>"00224446"</f>
        <v>00224446</v>
      </c>
    </row>
    <row r="1152" spans="1:2" x14ac:dyDescent="0.25">
      <c r="A1152" s="2">
        <v>1149</v>
      </c>
      <c r="B1152" s="2" t="str">
        <f>"00224861"</f>
        <v>00224861</v>
      </c>
    </row>
    <row r="1153" spans="1:2" x14ac:dyDescent="0.25">
      <c r="A1153" s="2">
        <v>1150</v>
      </c>
      <c r="B1153" s="2" t="str">
        <f>"00225250"</f>
        <v>00225250</v>
      </c>
    </row>
    <row r="1154" spans="1:2" x14ac:dyDescent="0.25">
      <c r="A1154" s="2">
        <v>1151</v>
      </c>
      <c r="B1154" s="2" t="str">
        <f>"00225350"</f>
        <v>00225350</v>
      </c>
    </row>
    <row r="1155" spans="1:2" x14ac:dyDescent="0.25">
      <c r="A1155" s="2">
        <v>1152</v>
      </c>
      <c r="B1155" s="2" t="str">
        <f>"00225550"</f>
        <v>00225550</v>
      </c>
    </row>
    <row r="1156" spans="1:2" x14ac:dyDescent="0.25">
      <c r="A1156" s="2">
        <v>1153</v>
      </c>
      <c r="B1156" s="2" t="str">
        <f>"00225552"</f>
        <v>00225552</v>
      </c>
    </row>
    <row r="1157" spans="1:2" x14ac:dyDescent="0.25">
      <c r="A1157" s="2">
        <v>1154</v>
      </c>
      <c r="B1157" s="2" t="str">
        <f>"00225612"</f>
        <v>00225612</v>
      </c>
    </row>
    <row r="1158" spans="1:2" x14ac:dyDescent="0.25">
      <c r="A1158" s="2">
        <v>1155</v>
      </c>
      <c r="B1158" s="2" t="str">
        <f>"00225613"</f>
        <v>00225613</v>
      </c>
    </row>
    <row r="1159" spans="1:2" x14ac:dyDescent="0.25">
      <c r="A1159" s="2">
        <v>1156</v>
      </c>
      <c r="B1159" s="2" t="str">
        <f>"00225732"</f>
        <v>00225732</v>
      </c>
    </row>
    <row r="1160" spans="1:2" x14ac:dyDescent="0.25">
      <c r="A1160" s="2">
        <v>1157</v>
      </c>
      <c r="B1160" s="2" t="str">
        <f>"00225962"</f>
        <v>00225962</v>
      </c>
    </row>
    <row r="1161" spans="1:2" x14ac:dyDescent="0.25">
      <c r="A1161" s="2">
        <v>1158</v>
      </c>
      <c r="B1161" s="2" t="str">
        <f>"00226209"</f>
        <v>00226209</v>
      </c>
    </row>
    <row r="1162" spans="1:2" x14ac:dyDescent="0.25">
      <c r="A1162" s="2">
        <v>1159</v>
      </c>
      <c r="B1162" s="2" t="str">
        <f>"00226305"</f>
        <v>00226305</v>
      </c>
    </row>
    <row r="1163" spans="1:2" x14ac:dyDescent="0.25">
      <c r="A1163" s="2">
        <v>1160</v>
      </c>
      <c r="B1163" s="2" t="str">
        <f>"00226372"</f>
        <v>00226372</v>
      </c>
    </row>
    <row r="1164" spans="1:2" x14ac:dyDescent="0.25">
      <c r="A1164" s="2">
        <v>1161</v>
      </c>
      <c r="B1164" s="2" t="str">
        <f>"00226884"</f>
        <v>00226884</v>
      </c>
    </row>
    <row r="1165" spans="1:2" x14ac:dyDescent="0.25">
      <c r="A1165" s="2">
        <v>1162</v>
      </c>
      <c r="B1165" s="2" t="str">
        <f>"00226923"</f>
        <v>00226923</v>
      </c>
    </row>
    <row r="1166" spans="1:2" x14ac:dyDescent="0.25">
      <c r="A1166" s="2">
        <v>1163</v>
      </c>
      <c r="B1166" s="2" t="str">
        <f>"00227016"</f>
        <v>00227016</v>
      </c>
    </row>
    <row r="1167" spans="1:2" x14ac:dyDescent="0.25">
      <c r="A1167" s="2">
        <v>1164</v>
      </c>
      <c r="B1167" s="2" t="str">
        <f>"00227646"</f>
        <v>00227646</v>
      </c>
    </row>
    <row r="1168" spans="1:2" x14ac:dyDescent="0.25">
      <c r="A1168" s="2">
        <v>1165</v>
      </c>
      <c r="B1168" s="2" t="str">
        <f>"00227870"</f>
        <v>00227870</v>
      </c>
    </row>
    <row r="1169" spans="1:2" x14ac:dyDescent="0.25">
      <c r="A1169" s="2">
        <v>1166</v>
      </c>
      <c r="B1169" s="2" t="str">
        <f>"00228086"</f>
        <v>00228086</v>
      </c>
    </row>
    <row r="1170" spans="1:2" x14ac:dyDescent="0.25">
      <c r="A1170" s="2">
        <v>1167</v>
      </c>
      <c r="B1170" s="2" t="str">
        <f>"00228157"</f>
        <v>00228157</v>
      </c>
    </row>
    <row r="1171" spans="1:2" x14ac:dyDescent="0.25">
      <c r="A1171" s="2">
        <v>1168</v>
      </c>
      <c r="B1171" s="2" t="str">
        <f>"00228339"</f>
        <v>00228339</v>
      </c>
    </row>
    <row r="1172" spans="1:2" x14ac:dyDescent="0.25">
      <c r="A1172" s="2">
        <v>1169</v>
      </c>
      <c r="B1172" s="2" t="str">
        <f>"00228607"</f>
        <v>00228607</v>
      </c>
    </row>
    <row r="1173" spans="1:2" x14ac:dyDescent="0.25">
      <c r="A1173" s="2">
        <v>1170</v>
      </c>
      <c r="B1173" s="2" t="str">
        <f>"00228802"</f>
        <v>00228802</v>
      </c>
    </row>
    <row r="1174" spans="1:2" x14ac:dyDescent="0.25">
      <c r="A1174" s="2">
        <v>1171</v>
      </c>
      <c r="B1174" s="2" t="str">
        <f>"00228980"</f>
        <v>00228980</v>
      </c>
    </row>
    <row r="1175" spans="1:2" x14ac:dyDescent="0.25">
      <c r="A1175" s="2">
        <v>1172</v>
      </c>
      <c r="B1175" s="2" t="str">
        <f>"00229221"</f>
        <v>00229221</v>
      </c>
    </row>
    <row r="1176" spans="1:2" x14ac:dyDescent="0.25">
      <c r="A1176" s="2">
        <v>1173</v>
      </c>
      <c r="B1176" s="2" t="str">
        <f>"00229245"</f>
        <v>00229245</v>
      </c>
    </row>
    <row r="1177" spans="1:2" x14ac:dyDescent="0.25">
      <c r="A1177" s="2">
        <v>1174</v>
      </c>
      <c r="B1177" s="2" t="str">
        <f>"00229288"</f>
        <v>00229288</v>
      </c>
    </row>
    <row r="1178" spans="1:2" x14ac:dyDescent="0.25">
      <c r="A1178" s="2">
        <v>1175</v>
      </c>
      <c r="B1178" s="2" t="str">
        <f>"00229389"</f>
        <v>00229389</v>
      </c>
    </row>
    <row r="1179" spans="1:2" x14ac:dyDescent="0.25">
      <c r="A1179" s="2">
        <v>1176</v>
      </c>
      <c r="B1179" s="2" t="str">
        <f>"00229591"</f>
        <v>00229591</v>
      </c>
    </row>
    <row r="1180" spans="1:2" x14ac:dyDescent="0.25">
      <c r="A1180" s="2">
        <v>1177</v>
      </c>
      <c r="B1180" s="2" t="str">
        <f>"00229638"</f>
        <v>00229638</v>
      </c>
    </row>
    <row r="1181" spans="1:2" x14ac:dyDescent="0.25">
      <c r="A1181" s="2">
        <v>1178</v>
      </c>
      <c r="B1181" s="2" t="str">
        <f>"00230172"</f>
        <v>00230172</v>
      </c>
    </row>
    <row r="1182" spans="1:2" x14ac:dyDescent="0.25">
      <c r="A1182" s="2">
        <v>1179</v>
      </c>
      <c r="B1182" s="2" t="str">
        <f>"00230281"</f>
        <v>00230281</v>
      </c>
    </row>
    <row r="1183" spans="1:2" x14ac:dyDescent="0.25">
      <c r="A1183" s="2">
        <v>1180</v>
      </c>
      <c r="B1183" s="2" t="str">
        <f>"00230308"</f>
        <v>00230308</v>
      </c>
    </row>
    <row r="1184" spans="1:2" x14ac:dyDescent="0.25">
      <c r="A1184" s="2">
        <v>1181</v>
      </c>
      <c r="B1184" s="2" t="str">
        <f>"00230463"</f>
        <v>00230463</v>
      </c>
    </row>
    <row r="1185" spans="1:2" x14ac:dyDescent="0.25">
      <c r="A1185" s="2">
        <v>1182</v>
      </c>
      <c r="B1185" s="2" t="str">
        <f>"00230698"</f>
        <v>00230698</v>
      </c>
    </row>
    <row r="1186" spans="1:2" x14ac:dyDescent="0.25">
      <c r="A1186" s="2">
        <v>1183</v>
      </c>
      <c r="B1186" s="2" t="str">
        <f>"00230800"</f>
        <v>00230800</v>
      </c>
    </row>
    <row r="1187" spans="1:2" x14ac:dyDescent="0.25">
      <c r="A1187" s="2">
        <v>1184</v>
      </c>
      <c r="B1187" s="2" t="str">
        <f>"00230842"</f>
        <v>00230842</v>
      </c>
    </row>
    <row r="1188" spans="1:2" x14ac:dyDescent="0.25">
      <c r="A1188" s="2">
        <v>1185</v>
      </c>
      <c r="B1188" s="2" t="str">
        <f>"00230938"</f>
        <v>00230938</v>
      </c>
    </row>
    <row r="1189" spans="1:2" x14ac:dyDescent="0.25">
      <c r="A1189" s="2">
        <v>1186</v>
      </c>
      <c r="B1189" s="2" t="str">
        <f>"00230986"</f>
        <v>00230986</v>
      </c>
    </row>
    <row r="1190" spans="1:2" x14ac:dyDescent="0.25">
      <c r="A1190" s="2">
        <v>1187</v>
      </c>
      <c r="B1190" s="2" t="str">
        <f>"00231007"</f>
        <v>00231007</v>
      </c>
    </row>
    <row r="1191" spans="1:2" x14ac:dyDescent="0.25">
      <c r="A1191" s="2">
        <v>1188</v>
      </c>
      <c r="B1191" s="2" t="str">
        <f>"00231099"</f>
        <v>00231099</v>
      </c>
    </row>
    <row r="1192" spans="1:2" x14ac:dyDescent="0.25">
      <c r="A1192" s="2">
        <v>1189</v>
      </c>
      <c r="B1192" s="2" t="str">
        <f>"00231157"</f>
        <v>00231157</v>
      </c>
    </row>
    <row r="1193" spans="1:2" x14ac:dyDescent="0.25">
      <c r="A1193" s="2">
        <v>1190</v>
      </c>
      <c r="B1193" s="2" t="str">
        <f>"00231350"</f>
        <v>00231350</v>
      </c>
    </row>
    <row r="1194" spans="1:2" x14ac:dyDescent="0.25">
      <c r="A1194" s="2">
        <v>1191</v>
      </c>
      <c r="B1194" s="2" t="str">
        <f>"00231497"</f>
        <v>00231497</v>
      </c>
    </row>
    <row r="1195" spans="1:2" x14ac:dyDescent="0.25">
      <c r="A1195" s="2">
        <v>1192</v>
      </c>
      <c r="B1195" s="2" t="str">
        <f>"00231566"</f>
        <v>00231566</v>
      </c>
    </row>
    <row r="1196" spans="1:2" x14ac:dyDescent="0.25">
      <c r="A1196" s="2">
        <v>1193</v>
      </c>
      <c r="B1196" s="2" t="str">
        <f>"00231616"</f>
        <v>00231616</v>
      </c>
    </row>
    <row r="1197" spans="1:2" x14ac:dyDescent="0.25">
      <c r="A1197" s="2">
        <v>1194</v>
      </c>
      <c r="B1197" s="2" t="str">
        <f>"00231738"</f>
        <v>00231738</v>
      </c>
    </row>
    <row r="1198" spans="1:2" x14ac:dyDescent="0.25">
      <c r="A1198" s="2">
        <v>1195</v>
      </c>
      <c r="B1198" s="2" t="str">
        <f>"00231836"</f>
        <v>00231836</v>
      </c>
    </row>
    <row r="1199" spans="1:2" x14ac:dyDescent="0.25">
      <c r="A1199" s="2">
        <v>1196</v>
      </c>
      <c r="B1199" s="2" t="str">
        <f>"00231837"</f>
        <v>00231837</v>
      </c>
    </row>
    <row r="1200" spans="1:2" x14ac:dyDescent="0.25">
      <c r="A1200" s="2">
        <v>1197</v>
      </c>
      <c r="B1200" s="2" t="str">
        <f>"00231991"</f>
        <v>00231991</v>
      </c>
    </row>
    <row r="1201" spans="1:2" x14ac:dyDescent="0.25">
      <c r="A1201" s="2">
        <v>1198</v>
      </c>
      <c r="B1201" s="2" t="str">
        <f>"00232018"</f>
        <v>00232018</v>
      </c>
    </row>
    <row r="1202" spans="1:2" x14ac:dyDescent="0.25">
      <c r="A1202" s="2">
        <v>1199</v>
      </c>
      <c r="B1202" s="2" t="str">
        <f>"00232095"</f>
        <v>00232095</v>
      </c>
    </row>
    <row r="1203" spans="1:2" x14ac:dyDescent="0.25">
      <c r="A1203" s="2">
        <v>1200</v>
      </c>
      <c r="B1203" s="2" t="str">
        <f>"00232288"</f>
        <v>00232288</v>
      </c>
    </row>
    <row r="1204" spans="1:2" x14ac:dyDescent="0.25">
      <c r="A1204" s="2">
        <v>1201</v>
      </c>
      <c r="B1204" s="2" t="str">
        <f>"00233967"</f>
        <v>00233967</v>
      </c>
    </row>
    <row r="1205" spans="1:2" x14ac:dyDescent="0.25">
      <c r="A1205" s="2">
        <v>1202</v>
      </c>
      <c r="B1205" s="2" t="str">
        <f>"00234229"</f>
        <v>00234229</v>
      </c>
    </row>
    <row r="1206" spans="1:2" x14ac:dyDescent="0.25">
      <c r="A1206" s="2">
        <v>1203</v>
      </c>
      <c r="B1206" s="2" t="str">
        <f>"00234321"</f>
        <v>00234321</v>
      </c>
    </row>
    <row r="1207" spans="1:2" x14ac:dyDescent="0.25">
      <c r="A1207" s="2">
        <v>1204</v>
      </c>
      <c r="B1207" s="2" t="str">
        <f>"00234633"</f>
        <v>00234633</v>
      </c>
    </row>
    <row r="1208" spans="1:2" x14ac:dyDescent="0.25">
      <c r="A1208" s="2">
        <v>1205</v>
      </c>
      <c r="B1208" s="2" t="str">
        <f>"00234756"</f>
        <v>00234756</v>
      </c>
    </row>
    <row r="1209" spans="1:2" x14ac:dyDescent="0.25">
      <c r="A1209" s="2">
        <v>1206</v>
      </c>
      <c r="B1209" s="2" t="str">
        <f>"00234823"</f>
        <v>00234823</v>
      </c>
    </row>
    <row r="1210" spans="1:2" x14ac:dyDescent="0.25">
      <c r="A1210" s="2">
        <v>1207</v>
      </c>
      <c r="B1210" s="2" t="str">
        <f>"00234949"</f>
        <v>00234949</v>
      </c>
    </row>
    <row r="1211" spans="1:2" x14ac:dyDescent="0.25">
      <c r="A1211" s="2">
        <v>1208</v>
      </c>
      <c r="B1211" s="2" t="str">
        <f>"00235378"</f>
        <v>00235378</v>
      </c>
    </row>
    <row r="1212" spans="1:2" x14ac:dyDescent="0.25">
      <c r="A1212" s="2">
        <v>1209</v>
      </c>
      <c r="B1212" s="2" t="str">
        <f>"00235813"</f>
        <v>00235813</v>
      </c>
    </row>
    <row r="1213" spans="1:2" x14ac:dyDescent="0.25">
      <c r="A1213" s="2">
        <v>1210</v>
      </c>
      <c r="B1213" s="2" t="str">
        <f>"00237209"</f>
        <v>00237209</v>
      </c>
    </row>
    <row r="1214" spans="1:2" x14ac:dyDescent="0.25">
      <c r="A1214" s="2">
        <v>1211</v>
      </c>
      <c r="B1214" s="2" t="str">
        <f>"00237328"</f>
        <v>00237328</v>
      </c>
    </row>
    <row r="1215" spans="1:2" x14ac:dyDescent="0.25">
      <c r="A1215" s="2">
        <v>1212</v>
      </c>
      <c r="B1215" s="2" t="str">
        <f>"00237407"</f>
        <v>00237407</v>
      </c>
    </row>
    <row r="1216" spans="1:2" x14ac:dyDescent="0.25">
      <c r="A1216" s="2">
        <v>1213</v>
      </c>
      <c r="B1216" s="2" t="str">
        <f>"00237649"</f>
        <v>00237649</v>
      </c>
    </row>
    <row r="1217" spans="1:2" x14ac:dyDescent="0.25">
      <c r="A1217" s="2">
        <v>1214</v>
      </c>
      <c r="B1217" s="2" t="str">
        <f>"00237706"</f>
        <v>00237706</v>
      </c>
    </row>
    <row r="1218" spans="1:2" x14ac:dyDescent="0.25">
      <c r="A1218" s="2">
        <v>1215</v>
      </c>
      <c r="B1218" s="2" t="str">
        <f>"00238176"</f>
        <v>00238176</v>
      </c>
    </row>
    <row r="1219" spans="1:2" x14ac:dyDescent="0.25">
      <c r="A1219" s="2">
        <v>1216</v>
      </c>
      <c r="B1219" s="2" t="str">
        <f>"00238567"</f>
        <v>00238567</v>
      </c>
    </row>
    <row r="1220" spans="1:2" x14ac:dyDescent="0.25">
      <c r="A1220" s="2">
        <v>1217</v>
      </c>
      <c r="B1220" s="2" t="str">
        <f>"00239803"</f>
        <v>00239803</v>
      </c>
    </row>
    <row r="1221" spans="1:2" x14ac:dyDescent="0.25">
      <c r="A1221" s="2">
        <v>1218</v>
      </c>
      <c r="B1221" s="2" t="str">
        <f>"00240697"</f>
        <v>00240697</v>
      </c>
    </row>
    <row r="1222" spans="1:2" x14ac:dyDescent="0.25">
      <c r="A1222" s="2">
        <v>1219</v>
      </c>
      <c r="B1222" s="2" t="str">
        <f>"00240702"</f>
        <v>00240702</v>
      </c>
    </row>
    <row r="1223" spans="1:2" x14ac:dyDescent="0.25">
      <c r="A1223" s="2">
        <v>1220</v>
      </c>
      <c r="B1223" s="2" t="str">
        <f>"00241022"</f>
        <v>00241022</v>
      </c>
    </row>
    <row r="1224" spans="1:2" x14ac:dyDescent="0.25">
      <c r="A1224" s="2">
        <v>1221</v>
      </c>
      <c r="B1224" s="2" t="str">
        <f>"00241080"</f>
        <v>00241080</v>
      </c>
    </row>
    <row r="1225" spans="1:2" x14ac:dyDescent="0.25">
      <c r="A1225" s="2">
        <v>1222</v>
      </c>
      <c r="B1225" s="2" t="str">
        <f>"00241760"</f>
        <v>00241760</v>
      </c>
    </row>
    <row r="1226" spans="1:2" x14ac:dyDescent="0.25">
      <c r="A1226" s="2">
        <v>1223</v>
      </c>
      <c r="B1226" s="2" t="str">
        <f>"00242010"</f>
        <v>00242010</v>
      </c>
    </row>
    <row r="1227" spans="1:2" x14ac:dyDescent="0.25">
      <c r="A1227" s="2">
        <v>1224</v>
      </c>
      <c r="B1227" s="2" t="str">
        <f>"00242244"</f>
        <v>00242244</v>
      </c>
    </row>
    <row r="1228" spans="1:2" x14ac:dyDescent="0.25">
      <c r="A1228" s="2">
        <v>1225</v>
      </c>
      <c r="B1228" s="2" t="str">
        <f>"00243480"</f>
        <v>00243480</v>
      </c>
    </row>
    <row r="1229" spans="1:2" x14ac:dyDescent="0.25">
      <c r="A1229" s="2">
        <v>1226</v>
      </c>
      <c r="B1229" s="2" t="str">
        <f>"00243515"</f>
        <v>00243515</v>
      </c>
    </row>
    <row r="1230" spans="1:2" x14ac:dyDescent="0.25">
      <c r="A1230" s="2">
        <v>1227</v>
      </c>
      <c r="B1230" s="2" t="str">
        <f>"00244303"</f>
        <v>00244303</v>
      </c>
    </row>
    <row r="1231" spans="1:2" x14ac:dyDescent="0.25">
      <c r="A1231" s="2">
        <v>1228</v>
      </c>
      <c r="B1231" s="2" t="str">
        <f>"00244346"</f>
        <v>00244346</v>
      </c>
    </row>
    <row r="1232" spans="1:2" x14ac:dyDescent="0.25">
      <c r="A1232" s="2">
        <v>1229</v>
      </c>
      <c r="B1232" s="2" t="str">
        <f>"00244409"</f>
        <v>00244409</v>
      </c>
    </row>
    <row r="1233" spans="1:2" x14ac:dyDescent="0.25">
      <c r="A1233" s="2">
        <v>1230</v>
      </c>
      <c r="B1233" s="2" t="str">
        <f>"00244571"</f>
        <v>00244571</v>
      </c>
    </row>
    <row r="1234" spans="1:2" x14ac:dyDescent="0.25">
      <c r="A1234" s="2">
        <v>1231</v>
      </c>
      <c r="B1234" s="2" t="str">
        <f>"00244989"</f>
        <v>00244989</v>
      </c>
    </row>
    <row r="1235" spans="1:2" x14ac:dyDescent="0.25">
      <c r="A1235" s="2">
        <v>1232</v>
      </c>
      <c r="B1235" s="2" t="str">
        <f>"00246121"</f>
        <v>00246121</v>
      </c>
    </row>
    <row r="1236" spans="1:2" x14ac:dyDescent="0.25">
      <c r="A1236" s="2">
        <v>1233</v>
      </c>
      <c r="B1236" s="2" t="str">
        <f>"00246138"</f>
        <v>00246138</v>
      </c>
    </row>
    <row r="1237" spans="1:2" x14ac:dyDescent="0.25">
      <c r="A1237" s="2">
        <v>1234</v>
      </c>
      <c r="B1237" s="2" t="str">
        <f>"00246606"</f>
        <v>00246606</v>
      </c>
    </row>
    <row r="1238" spans="1:2" x14ac:dyDescent="0.25">
      <c r="A1238" s="2">
        <v>1235</v>
      </c>
      <c r="B1238" s="2" t="str">
        <f>"00246638"</f>
        <v>00246638</v>
      </c>
    </row>
    <row r="1239" spans="1:2" x14ac:dyDescent="0.25">
      <c r="A1239" s="2">
        <v>1236</v>
      </c>
      <c r="B1239" s="2" t="str">
        <f>"00246763"</f>
        <v>00246763</v>
      </c>
    </row>
    <row r="1240" spans="1:2" x14ac:dyDescent="0.25">
      <c r="A1240" s="2">
        <v>1237</v>
      </c>
      <c r="B1240" s="2" t="str">
        <f>"00246811"</f>
        <v>00246811</v>
      </c>
    </row>
    <row r="1241" spans="1:2" x14ac:dyDescent="0.25">
      <c r="A1241" s="2">
        <v>1238</v>
      </c>
      <c r="B1241" s="2" t="str">
        <f>"00247005"</f>
        <v>00247005</v>
      </c>
    </row>
    <row r="1242" spans="1:2" x14ac:dyDescent="0.25">
      <c r="A1242" s="2">
        <v>1239</v>
      </c>
      <c r="B1242" s="2" t="str">
        <f>"00247095"</f>
        <v>00247095</v>
      </c>
    </row>
    <row r="1243" spans="1:2" x14ac:dyDescent="0.25">
      <c r="A1243" s="2">
        <v>1240</v>
      </c>
      <c r="B1243" s="2" t="str">
        <f>"00247249"</f>
        <v>00247249</v>
      </c>
    </row>
    <row r="1244" spans="1:2" x14ac:dyDescent="0.25">
      <c r="A1244" s="2">
        <v>1241</v>
      </c>
      <c r="B1244" s="2" t="str">
        <f>"00247283"</f>
        <v>00247283</v>
      </c>
    </row>
    <row r="1245" spans="1:2" x14ac:dyDescent="0.25">
      <c r="A1245" s="2">
        <v>1242</v>
      </c>
      <c r="B1245" s="2" t="str">
        <f>"00247695"</f>
        <v>00247695</v>
      </c>
    </row>
    <row r="1246" spans="1:2" x14ac:dyDescent="0.25">
      <c r="A1246" s="2">
        <v>1243</v>
      </c>
      <c r="B1246" s="2" t="str">
        <f>"00248006"</f>
        <v>00248006</v>
      </c>
    </row>
    <row r="1247" spans="1:2" x14ac:dyDescent="0.25">
      <c r="A1247" s="2">
        <v>1244</v>
      </c>
      <c r="B1247" s="2" t="str">
        <f>"00248213"</f>
        <v>00248213</v>
      </c>
    </row>
    <row r="1248" spans="1:2" x14ac:dyDescent="0.25">
      <c r="A1248" s="2">
        <v>1245</v>
      </c>
      <c r="B1248" s="2" t="str">
        <f>"00248292"</f>
        <v>00248292</v>
      </c>
    </row>
    <row r="1249" spans="1:2" x14ac:dyDescent="0.25">
      <c r="A1249" s="2">
        <v>1246</v>
      </c>
      <c r="B1249" s="2" t="str">
        <f>"00248321"</f>
        <v>00248321</v>
      </c>
    </row>
    <row r="1250" spans="1:2" x14ac:dyDescent="0.25">
      <c r="A1250" s="2">
        <v>1247</v>
      </c>
      <c r="B1250" s="2" t="str">
        <f>"00248375"</f>
        <v>00248375</v>
      </c>
    </row>
    <row r="1251" spans="1:2" x14ac:dyDescent="0.25">
      <c r="A1251" s="2">
        <v>1248</v>
      </c>
      <c r="B1251" s="2" t="str">
        <f>"00248674"</f>
        <v>00248674</v>
      </c>
    </row>
    <row r="1252" spans="1:2" x14ac:dyDescent="0.25">
      <c r="A1252" s="2">
        <v>1249</v>
      </c>
      <c r="B1252" s="2" t="str">
        <f>"00248707"</f>
        <v>00248707</v>
      </c>
    </row>
    <row r="1253" spans="1:2" x14ac:dyDescent="0.25">
      <c r="A1253" s="2">
        <v>1250</v>
      </c>
      <c r="B1253" s="2" t="str">
        <f>"00249024"</f>
        <v>00249024</v>
      </c>
    </row>
    <row r="1254" spans="1:2" x14ac:dyDescent="0.25">
      <c r="A1254" s="2">
        <v>1251</v>
      </c>
      <c r="B1254" s="2" t="str">
        <f>"00249430"</f>
        <v>00249430</v>
      </c>
    </row>
    <row r="1255" spans="1:2" x14ac:dyDescent="0.25">
      <c r="A1255" s="2">
        <v>1252</v>
      </c>
      <c r="B1255" s="2" t="str">
        <f>"00249632"</f>
        <v>00249632</v>
      </c>
    </row>
    <row r="1256" spans="1:2" x14ac:dyDescent="0.25">
      <c r="A1256" s="2">
        <v>1253</v>
      </c>
      <c r="B1256" s="2" t="str">
        <f>"00249649"</f>
        <v>00249649</v>
      </c>
    </row>
    <row r="1257" spans="1:2" x14ac:dyDescent="0.25">
      <c r="A1257" s="2">
        <v>1254</v>
      </c>
      <c r="B1257" s="2" t="str">
        <f>"00249662"</f>
        <v>00249662</v>
      </c>
    </row>
    <row r="1258" spans="1:2" x14ac:dyDescent="0.25">
      <c r="A1258" s="2">
        <v>1255</v>
      </c>
      <c r="B1258" s="2" t="str">
        <f>"00249820"</f>
        <v>00249820</v>
      </c>
    </row>
    <row r="1259" spans="1:2" x14ac:dyDescent="0.25">
      <c r="A1259" s="2">
        <v>1256</v>
      </c>
      <c r="B1259" s="2" t="str">
        <f>"00250006"</f>
        <v>00250006</v>
      </c>
    </row>
    <row r="1260" spans="1:2" x14ac:dyDescent="0.25">
      <c r="A1260" s="2">
        <v>1257</v>
      </c>
      <c r="B1260" s="2" t="str">
        <f>"00250415"</f>
        <v>00250415</v>
      </c>
    </row>
    <row r="1261" spans="1:2" x14ac:dyDescent="0.25">
      <c r="A1261" s="2">
        <v>1258</v>
      </c>
      <c r="B1261" s="2" t="str">
        <f>"00250513"</f>
        <v>00250513</v>
      </c>
    </row>
    <row r="1262" spans="1:2" x14ac:dyDescent="0.25">
      <c r="A1262" s="2">
        <v>1259</v>
      </c>
      <c r="B1262" s="2" t="str">
        <f>"00250520"</f>
        <v>00250520</v>
      </c>
    </row>
    <row r="1263" spans="1:2" x14ac:dyDescent="0.25">
      <c r="A1263" s="2">
        <v>1260</v>
      </c>
      <c r="B1263" s="2" t="str">
        <f>"00250919"</f>
        <v>00250919</v>
      </c>
    </row>
    <row r="1264" spans="1:2" x14ac:dyDescent="0.25">
      <c r="A1264" s="2">
        <v>1261</v>
      </c>
      <c r="B1264" s="2" t="str">
        <f>"00250935"</f>
        <v>00250935</v>
      </c>
    </row>
    <row r="1265" spans="1:2" x14ac:dyDescent="0.25">
      <c r="A1265" s="2">
        <v>1262</v>
      </c>
      <c r="B1265" s="2" t="str">
        <f>"00251356"</f>
        <v>00251356</v>
      </c>
    </row>
    <row r="1266" spans="1:2" x14ac:dyDescent="0.25">
      <c r="A1266" s="2">
        <v>1263</v>
      </c>
      <c r="B1266" s="2" t="str">
        <f>"00251487"</f>
        <v>00251487</v>
      </c>
    </row>
    <row r="1267" spans="1:2" x14ac:dyDescent="0.25">
      <c r="A1267" s="2">
        <v>1264</v>
      </c>
      <c r="B1267" s="2" t="str">
        <f>"00251780"</f>
        <v>00251780</v>
      </c>
    </row>
    <row r="1268" spans="1:2" x14ac:dyDescent="0.25">
      <c r="A1268" s="2">
        <v>1265</v>
      </c>
      <c r="B1268" s="2" t="str">
        <f>"00251950"</f>
        <v>00251950</v>
      </c>
    </row>
    <row r="1269" spans="1:2" x14ac:dyDescent="0.25">
      <c r="A1269" s="2">
        <v>1266</v>
      </c>
      <c r="B1269" s="2" t="str">
        <f>"00252244"</f>
        <v>00252244</v>
      </c>
    </row>
    <row r="1270" spans="1:2" x14ac:dyDescent="0.25">
      <c r="A1270" s="2">
        <v>1267</v>
      </c>
      <c r="B1270" s="2" t="str">
        <f>"00252336"</f>
        <v>00252336</v>
      </c>
    </row>
    <row r="1271" spans="1:2" x14ac:dyDescent="0.25">
      <c r="A1271" s="2">
        <v>1268</v>
      </c>
      <c r="B1271" s="2" t="str">
        <f>"00252337"</f>
        <v>00252337</v>
      </c>
    </row>
    <row r="1272" spans="1:2" x14ac:dyDescent="0.25">
      <c r="A1272" s="2">
        <v>1269</v>
      </c>
      <c r="B1272" s="2" t="str">
        <f>"00252559"</f>
        <v>00252559</v>
      </c>
    </row>
    <row r="1273" spans="1:2" x14ac:dyDescent="0.25">
      <c r="A1273" s="2">
        <v>1270</v>
      </c>
      <c r="B1273" s="2" t="str">
        <f>"00252688"</f>
        <v>00252688</v>
      </c>
    </row>
    <row r="1274" spans="1:2" x14ac:dyDescent="0.25">
      <c r="A1274" s="2">
        <v>1271</v>
      </c>
      <c r="B1274" s="2" t="str">
        <f>"00253215"</f>
        <v>00253215</v>
      </c>
    </row>
    <row r="1275" spans="1:2" x14ac:dyDescent="0.25">
      <c r="A1275" s="2">
        <v>1272</v>
      </c>
      <c r="B1275" s="2" t="str">
        <f>"00253335"</f>
        <v>00253335</v>
      </c>
    </row>
    <row r="1276" spans="1:2" x14ac:dyDescent="0.25">
      <c r="A1276" s="2">
        <v>1273</v>
      </c>
      <c r="B1276" s="2" t="str">
        <f>"00254447"</f>
        <v>00254447</v>
      </c>
    </row>
    <row r="1277" spans="1:2" x14ac:dyDescent="0.25">
      <c r="A1277" s="2">
        <v>1274</v>
      </c>
      <c r="B1277" s="2" t="str">
        <f>"00255616"</f>
        <v>00255616</v>
      </c>
    </row>
    <row r="1278" spans="1:2" x14ac:dyDescent="0.25">
      <c r="A1278" s="2">
        <v>1275</v>
      </c>
      <c r="B1278" s="2" t="str">
        <f>"00255683"</f>
        <v>00255683</v>
      </c>
    </row>
    <row r="1279" spans="1:2" x14ac:dyDescent="0.25">
      <c r="A1279" s="2">
        <v>1276</v>
      </c>
      <c r="B1279" s="2" t="str">
        <f>"00255742"</f>
        <v>00255742</v>
      </c>
    </row>
    <row r="1280" spans="1:2" x14ac:dyDescent="0.25">
      <c r="A1280" s="2">
        <v>1277</v>
      </c>
      <c r="B1280" s="2" t="str">
        <f>"00255786"</f>
        <v>00255786</v>
      </c>
    </row>
    <row r="1281" spans="1:2" x14ac:dyDescent="0.25">
      <c r="A1281" s="2">
        <v>1278</v>
      </c>
      <c r="B1281" s="2" t="str">
        <f>"00255858"</f>
        <v>00255858</v>
      </c>
    </row>
    <row r="1282" spans="1:2" x14ac:dyDescent="0.25">
      <c r="A1282" s="2">
        <v>1279</v>
      </c>
      <c r="B1282" s="2" t="str">
        <f>"00255917"</f>
        <v>00255917</v>
      </c>
    </row>
    <row r="1283" spans="1:2" x14ac:dyDescent="0.25">
      <c r="A1283" s="2">
        <v>1280</v>
      </c>
      <c r="B1283" s="2" t="str">
        <f>"00256129"</f>
        <v>00256129</v>
      </c>
    </row>
    <row r="1284" spans="1:2" x14ac:dyDescent="0.25">
      <c r="A1284" s="2">
        <v>1281</v>
      </c>
      <c r="B1284" s="2" t="str">
        <f>"00256617"</f>
        <v>00256617</v>
      </c>
    </row>
    <row r="1285" spans="1:2" x14ac:dyDescent="0.25">
      <c r="A1285" s="2">
        <v>1282</v>
      </c>
      <c r="B1285" s="2" t="str">
        <f>"00256639"</f>
        <v>00256639</v>
      </c>
    </row>
    <row r="1286" spans="1:2" x14ac:dyDescent="0.25">
      <c r="A1286" s="2">
        <v>1283</v>
      </c>
      <c r="B1286" s="2" t="str">
        <f>"00256705"</f>
        <v>00256705</v>
      </c>
    </row>
    <row r="1287" spans="1:2" x14ac:dyDescent="0.25">
      <c r="A1287" s="2">
        <v>1284</v>
      </c>
      <c r="B1287" s="2" t="str">
        <f>"00258605"</f>
        <v>00258605</v>
      </c>
    </row>
    <row r="1288" spans="1:2" x14ac:dyDescent="0.25">
      <c r="A1288" s="2">
        <v>1285</v>
      </c>
      <c r="B1288" s="2" t="str">
        <f>"00258609"</f>
        <v>00258609</v>
      </c>
    </row>
    <row r="1289" spans="1:2" x14ac:dyDescent="0.25">
      <c r="A1289" s="2">
        <v>1286</v>
      </c>
      <c r="B1289" s="2" t="str">
        <f>"00258648"</f>
        <v>00258648</v>
      </c>
    </row>
    <row r="1290" spans="1:2" x14ac:dyDescent="0.25">
      <c r="A1290" s="2">
        <v>1287</v>
      </c>
      <c r="B1290" s="2" t="str">
        <f>"00258855"</f>
        <v>00258855</v>
      </c>
    </row>
    <row r="1291" spans="1:2" x14ac:dyDescent="0.25">
      <c r="A1291" s="2">
        <v>1288</v>
      </c>
      <c r="B1291" s="2" t="str">
        <f>"00259191"</f>
        <v>00259191</v>
      </c>
    </row>
    <row r="1292" spans="1:2" x14ac:dyDescent="0.25">
      <c r="A1292" s="2">
        <v>1289</v>
      </c>
      <c r="B1292" s="2" t="str">
        <f>"00259265"</f>
        <v>00259265</v>
      </c>
    </row>
    <row r="1293" spans="1:2" x14ac:dyDescent="0.25">
      <c r="A1293" s="2">
        <v>1290</v>
      </c>
      <c r="B1293" s="2" t="str">
        <f>"00259529"</f>
        <v>00259529</v>
      </c>
    </row>
    <row r="1294" spans="1:2" x14ac:dyDescent="0.25">
      <c r="A1294" s="2">
        <v>1291</v>
      </c>
      <c r="B1294" s="2" t="str">
        <f>"00259584"</f>
        <v>00259584</v>
      </c>
    </row>
    <row r="1295" spans="1:2" x14ac:dyDescent="0.25">
      <c r="A1295" s="2">
        <v>1292</v>
      </c>
      <c r="B1295" s="2" t="str">
        <f>"00259660"</f>
        <v>00259660</v>
      </c>
    </row>
    <row r="1296" spans="1:2" x14ac:dyDescent="0.25">
      <c r="A1296" s="2">
        <v>1293</v>
      </c>
      <c r="B1296" s="2" t="str">
        <f>"00260130"</f>
        <v>00260130</v>
      </c>
    </row>
    <row r="1297" spans="1:2" x14ac:dyDescent="0.25">
      <c r="A1297" s="2">
        <v>1294</v>
      </c>
      <c r="B1297" s="2" t="str">
        <f>"00260223"</f>
        <v>00260223</v>
      </c>
    </row>
    <row r="1298" spans="1:2" x14ac:dyDescent="0.25">
      <c r="A1298" s="2">
        <v>1295</v>
      </c>
      <c r="B1298" s="2" t="str">
        <f>"00260446"</f>
        <v>00260446</v>
      </c>
    </row>
    <row r="1299" spans="1:2" x14ac:dyDescent="0.25">
      <c r="A1299" s="2">
        <v>1296</v>
      </c>
      <c r="B1299" s="2" t="str">
        <f>"00260597"</f>
        <v>00260597</v>
      </c>
    </row>
    <row r="1300" spans="1:2" x14ac:dyDescent="0.25">
      <c r="A1300" s="2">
        <v>1297</v>
      </c>
      <c r="B1300" s="2" t="str">
        <f>"00260698"</f>
        <v>00260698</v>
      </c>
    </row>
    <row r="1301" spans="1:2" x14ac:dyDescent="0.25">
      <c r="A1301" s="2">
        <v>1298</v>
      </c>
      <c r="B1301" s="2" t="str">
        <f>"00260713"</f>
        <v>00260713</v>
      </c>
    </row>
    <row r="1302" spans="1:2" x14ac:dyDescent="0.25">
      <c r="A1302" s="2">
        <v>1299</v>
      </c>
      <c r="B1302" s="2" t="str">
        <f>"00260878"</f>
        <v>00260878</v>
      </c>
    </row>
    <row r="1303" spans="1:2" x14ac:dyDescent="0.25">
      <c r="A1303" s="2">
        <v>1300</v>
      </c>
      <c r="B1303" s="2" t="str">
        <f>"00260983"</f>
        <v>00260983</v>
      </c>
    </row>
    <row r="1304" spans="1:2" x14ac:dyDescent="0.25">
      <c r="A1304" s="2">
        <v>1301</v>
      </c>
      <c r="B1304" s="2" t="str">
        <f>"00261880"</f>
        <v>00261880</v>
      </c>
    </row>
    <row r="1305" spans="1:2" x14ac:dyDescent="0.25">
      <c r="A1305" s="2">
        <v>1302</v>
      </c>
      <c r="B1305" s="2" t="str">
        <f>"00262406"</f>
        <v>00262406</v>
      </c>
    </row>
    <row r="1306" spans="1:2" x14ac:dyDescent="0.25">
      <c r="A1306" s="2">
        <v>1303</v>
      </c>
      <c r="B1306" s="2" t="str">
        <f>"00262668"</f>
        <v>00262668</v>
      </c>
    </row>
    <row r="1307" spans="1:2" x14ac:dyDescent="0.25">
      <c r="A1307" s="2">
        <v>1304</v>
      </c>
      <c r="B1307" s="2" t="str">
        <f>"00262942"</f>
        <v>00262942</v>
      </c>
    </row>
    <row r="1308" spans="1:2" x14ac:dyDescent="0.25">
      <c r="A1308" s="2">
        <v>1305</v>
      </c>
      <c r="B1308" s="2" t="str">
        <f>"00263696"</f>
        <v>00263696</v>
      </c>
    </row>
    <row r="1309" spans="1:2" x14ac:dyDescent="0.25">
      <c r="A1309" s="2">
        <v>1306</v>
      </c>
      <c r="B1309" s="2" t="str">
        <f>"00264122"</f>
        <v>00264122</v>
      </c>
    </row>
    <row r="1310" spans="1:2" x14ac:dyDescent="0.25">
      <c r="A1310" s="2">
        <v>1307</v>
      </c>
      <c r="B1310" s="2" t="str">
        <f>"00264481"</f>
        <v>00264481</v>
      </c>
    </row>
    <row r="1311" spans="1:2" x14ac:dyDescent="0.25">
      <c r="A1311" s="2">
        <v>1308</v>
      </c>
      <c r="B1311" s="2" t="str">
        <f>"00264771"</f>
        <v>00264771</v>
      </c>
    </row>
    <row r="1312" spans="1:2" x14ac:dyDescent="0.25">
      <c r="A1312" s="2">
        <v>1309</v>
      </c>
      <c r="B1312" s="2" t="str">
        <f>"00264785"</f>
        <v>00264785</v>
      </c>
    </row>
    <row r="1313" spans="1:2" x14ac:dyDescent="0.25">
      <c r="A1313" s="2">
        <v>1310</v>
      </c>
      <c r="B1313" s="2" t="str">
        <f>"00265081"</f>
        <v>00265081</v>
      </c>
    </row>
    <row r="1314" spans="1:2" x14ac:dyDescent="0.25">
      <c r="A1314" s="2">
        <v>1311</v>
      </c>
      <c r="B1314" s="2" t="str">
        <f>"00265096"</f>
        <v>00265096</v>
      </c>
    </row>
    <row r="1315" spans="1:2" x14ac:dyDescent="0.25">
      <c r="A1315" s="2">
        <v>1312</v>
      </c>
      <c r="B1315" s="2" t="str">
        <f>"00265329"</f>
        <v>00265329</v>
      </c>
    </row>
    <row r="1316" spans="1:2" x14ac:dyDescent="0.25">
      <c r="A1316" s="2">
        <v>1313</v>
      </c>
      <c r="B1316" s="2" t="str">
        <f>"00265459"</f>
        <v>00265459</v>
      </c>
    </row>
    <row r="1317" spans="1:2" x14ac:dyDescent="0.25">
      <c r="A1317" s="2">
        <v>1314</v>
      </c>
      <c r="B1317" s="2" t="str">
        <f>"00265718"</f>
        <v>00265718</v>
      </c>
    </row>
    <row r="1318" spans="1:2" x14ac:dyDescent="0.25">
      <c r="A1318" s="2">
        <v>1315</v>
      </c>
      <c r="B1318" s="2" t="str">
        <f>"00266146"</f>
        <v>00266146</v>
      </c>
    </row>
    <row r="1319" spans="1:2" x14ac:dyDescent="0.25">
      <c r="A1319" s="2">
        <v>1316</v>
      </c>
      <c r="B1319" s="2" t="str">
        <f>"00266257"</f>
        <v>00266257</v>
      </c>
    </row>
    <row r="1320" spans="1:2" x14ac:dyDescent="0.25">
      <c r="A1320" s="2">
        <v>1317</v>
      </c>
      <c r="B1320" s="2" t="str">
        <f>"00266397"</f>
        <v>00266397</v>
      </c>
    </row>
    <row r="1321" spans="1:2" x14ac:dyDescent="0.25">
      <c r="A1321" s="2">
        <v>1318</v>
      </c>
      <c r="B1321" s="2" t="str">
        <f>"00266500"</f>
        <v>00266500</v>
      </c>
    </row>
    <row r="1322" spans="1:2" x14ac:dyDescent="0.25">
      <c r="A1322" s="2">
        <v>1319</v>
      </c>
      <c r="B1322" s="2" t="str">
        <f>"00266661"</f>
        <v>00266661</v>
      </c>
    </row>
    <row r="1323" spans="1:2" x14ac:dyDescent="0.25">
      <c r="A1323" s="2">
        <v>1320</v>
      </c>
      <c r="B1323" s="2" t="str">
        <f>"00267052"</f>
        <v>00267052</v>
      </c>
    </row>
    <row r="1324" spans="1:2" x14ac:dyDescent="0.25">
      <c r="A1324" s="2">
        <v>1321</v>
      </c>
      <c r="B1324" s="2" t="str">
        <f>"00267158"</f>
        <v>00267158</v>
      </c>
    </row>
    <row r="1325" spans="1:2" x14ac:dyDescent="0.25">
      <c r="A1325" s="2">
        <v>1322</v>
      </c>
      <c r="B1325" s="2" t="str">
        <f>"00267391"</f>
        <v>00267391</v>
      </c>
    </row>
    <row r="1326" spans="1:2" x14ac:dyDescent="0.25">
      <c r="A1326" s="2">
        <v>1323</v>
      </c>
      <c r="B1326" s="2" t="str">
        <f>"00267437"</f>
        <v>00267437</v>
      </c>
    </row>
    <row r="1327" spans="1:2" x14ac:dyDescent="0.25">
      <c r="A1327" s="2">
        <v>1324</v>
      </c>
      <c r="B1327" s="2" t="str">
        <f>"00268690"</f>
        <v>00268690</v>
      </c>
    </row>
    <row r="1328" spans="1:2" x14ac:dyDescent="0.25">
      <c r="A1328" s="2">
        <v>1325</v>
      </c>
      <c r="B1328" s="2" t="str">
        <f>"00269044"</f>
        <v>00269044</v>
      </c>
    </row>
    <row r="1329" spans="1:2" x14ac:dyDescent="0.25">
      <c r="A1329" s="2">
        <v>1326</v>
      </c>
      <c r="B1329" s="2" t="str">
        <f>"00269051"</f>
        <v>00269051</v>
      </c>
    </row>
    <row r="1330" spans="1:2" x14ac:dyDescent="0.25">
      <c r="A1330" s="2">
        <v>1327</v>
      </c>
      <c r="B1330" s="2" t="str">
        <f>"00269696"</f>
        <v>00269696</v>
      </c>
    </row>
    <row r="1331" spans="1:2" x14ac:dyDescent="0.25">
      <c r="A1331" s="2">
        <v>1328</v>
      </c>
      <c r="B1331" s="2" t="str">
        <f>"00271468"</f>
        <v>00271468</v>
      </c>
    </row>
    <row r="1332" spans="1:2" x14ac:dyDescent="0.25">
      <c r="A1332" s="2">
        <v>1329</v>
      </c>
      <c r="B1332" s="2" t="str">
        <f>"00272220"</f>
        <v>00272220</v>
      </c>
    </row>
    <row r="1333" spans="1:2" x14ac:dyDescent="0.25">
      <c r="A1333" s="2">
        <v>1330</v>
      </c>
      <c r="B1333" s="2" t="str">
        <f>"00272356"</f>
        <v>00272356</v>
      </c>
    </row>
    <row r="1334" spans="1:2" x14ac:dyDescent="0.25">
      <c r="A1334" s="2">
        <v>1331</v>
      </c>
      <c r="B1334" s="2" t="str">
        <f>"00272678"</f>
        <v>00272678</v>
      </c>
    </row>
    <row r="1335" spans="1:2" x14ac:dyDescent="0.25">
      <c r="A1335" s="2">
        <v>1332</v>
      </c>
      <c r="B1335" s="2" t="str">
        <f>"00272971"</f>
        <v>00272971</v>
      </c>
    </row>
    <row r="1336" spans="1:2" x14ac:dyDescent="0.25">
      <c r="A1336" s="2">
        <v>1333</v>
      </c>
      <c r="B1336" s="2" t="str">
        <f>"00273059"</f>
        <v>00273059</v>
      </c>
    </row>
    <row r="1337" spans="1:2" x14ac:dyDescent="0.25">
      <c r="A1337" s="2">
        <v>1334</v>
      </c>
      <c r="B1337" s="2" t="str">
        <f>"00273166"</f>
        <v>00273166</v>
      </c>
    </row>
    <row r="1338" spans="1:2" x14ac:dyDescent="0.25">
      <c r="A1338" s="2">
        <v>1335</v>
      </c>
      <c r="B1338" s="2" t="str">
        <f>"00273232"</f>
        <v>00273232</v>
      </c>
    </row>
    <row r="1339" spans="1:2" x14ac:dyDescent="0.25">
      <c r="A1339" s="2">
        <v>1336</v>
      </c>
      <c r="B1339" s="2" t="str">
        <f>"00275088"</f>
        <v>00275088</v>
      </c>
    </row>
    <row r="1340" spans="1:2" x14ac:dyDescent="0.25">
      <c r="A1340" s="2">
        <v>1337</v>
      </c>
      <c r="B1340" s="2" t="str">
        <f>"00275357"</f>
        <v>00275357</v>
      </c>
    </row>
    <row r="1341" spans="1:2" x14ac:dyDescent="0.25">
      <c r="A1341" s="2">
        <v>1338</v>
      </c>
      <c r="B1341" s="2" t="str">
        <f>"00275915"</f>
        <v>00275915</v>
      </c>
    </row>
    <row r="1342" spans="1:2" x14ac:dyDescent="0.25">
      <c r="A1342" s="2">
        <v>1339</v>
      </c>
      <c r="B1342" s="2" t="str">
        <f>"00276093"</f>
        <v>00276093</v>
      </c>
    </row>
    <row r="1343" spans="1:2" x14ac:dyDescent="0.25">
      <c r="A1343" s="2">
        <v>1340</v>
      </c>
      <c r="B1343" s="2" t="str">
        <f>"00276395"</f>
        <v>00276395</v>
      </c>
    </row>
    <row r="1344" spans="1:2" x14ac:dyDescent="0.25">
      <c r="A1344" s="2">
        <v>1341</v>
      </c>
      <c r="B1344" s="2" t="str">
        <f>"00276852"</f>
        <v>00276852</v>
      </c>
    </row>
    <row r="1345" spans="1:2" x14ac:dyDescent="0.25">
      <c r="A1345" s="2">
        <v>1342</v>
      </c>
      <c r="B1345" s="2" t="str">
        <f>"00277065"</f>
        <v>00277065</v>
      </c>
    </row>
    <row r="1346" spans="1:2" x14ac:dyDescent="0.25">
      <c r="A1346" s="2">
        <v>1343</v>
      </c>
      <c r="B1346" s="2" t="str">
        <f>"00277181"</f>
        <v>00277181</v>
      </c>
    </row>
    <row r="1347" spans="1:2" x14ac:dyDescent="0.25">
      <c r="A1347" s="2">
        <v>1344</v>
      </c>
      <c r="B1347" s="2" t="str">
        <f>"00277761"</f>
        <v>00277761</v>
      </c>
    </row>
    <row r="1348" spans="1:2" x14ac:dyDescent="0.25">
      <c r="A1348" s="2">
        <v>1345</v>
      </c>
      <c r="B1348" s="2" t="str">
        <f>"00278552"</f>
        <v>00278552</v>
      </c>
    </row>
    <row r="1349" spans="1:2" x14ac:dyDescent="0.25">
      <c r="A1349" s="2">
        <v>1346</v>
      </c>
      <c r="B1349" s="2" t="str">
        <f>"00278581"</f>
        <v>00278581</v>
      </c>
    </row>
    <row r="1350" spans="1:2" x14ac:dyDescent="0.25">
      <c r="A1350" s="2">
        <v>1347</v>
      </c>
      <c r="B1350" s="2" t="str">
        <f>"00278760"</f>
        <v>00278760</v>
      </c>
    </row>
    <row r="1351" spans="1:2" x14ac:dyDescent="0.25">
      <c r="A1351" s="2">
        <v>1348</v>
      </c>
      <c r="B1351" s="2" t="str">
        <f>"00278787"</f>
        <v>00278787</v>
      </c>
    </row>
    <row r="1352" spans="1:2" x14ac:dyDescent="0.25">
      <c r="A1352" s="2">
        <v>1349</v>
      </c>
      <c r="B1352" s="2" t="str">
        <f>"00279400"</f>
        <v>00279400</v>
      </c>
    </row>
    <row r="1353" spans="1:2" x14ac:dyDescent="0.25">
      <c r="A1353" s="2">
        <v>1350</v>
      </c>
      <c r="B1353" s="2" t="str">
        <f>"00279424"</f>
        <v>00279424</v>
      </c>
    </row>
    <row r="1354" spans="1:2" x14ac:dyDescent="0.25">
      <c r="A1354" s="2">
        <v>1351</v>
      </c>
      <c r="B1354" s="2" t="str">
        <f>"00280016"</f>
        <v>00280016</v>
      </c>
    </row>
    <row r="1355" spans="1:2" x14ac:dyDescent="0.25">
      <c r="A1355" s="2">
        <v>1352</v>
      </c>
      <c r="B1355" s="2" t="str">
        <f>"00281035"</f>
        <v>00281035</v>
      </c>
    </row>
    <row r="1356" spans="1:2" x14ac:dyDescent="0.25">
      <c r="A1356" s="2">
        <v>1353</v>
      </c>
      <c r="B1356" s="2" t="str">
        <f>"00281083"</f>
        <v>00281083</v>
      </c>
    </row>
    <row r="1357" spans="1:2" x14ac:dyDescent="0.25">
      <c r="A1357" s="2">
        <v>1354</v>
      </c>
      <c r="B1357" s="2" t="str">
        <f>"00281212"</f>
        <v>00281212</v>
      </c>
    </row>
    <row r="1358" spans="1:2" x14ac:dyDescent="0.25">
      <c r="A1358" s="2">
        <v>1355</v>
      </c>
      <c r="B1358" s="2" t="str">
        <f>"00281278"</f>
        <v>00281278</v>
      </c>
    </row>
    <row r="1359" spans="1:2" x14ac:dyDescent="0.25">
      <c r="A1359" s="2">
        <v>1356</v>
      </c>
      <c r="B1359" s="2" t="str">
        <f>"00281434"</f>
        <v>00281434</v>
      </c>
    </row>
    <row r="1360" spans="1:2" x14ac:dyDescent="0.25">
      <c r="A1360" s="2">
        <v>1357</v>
      </c>
      <c r="B1360" s="2" t="str">
        <f>"00281813"</f>
        <v>00281813</v>
      </c>
    </row>
    <row r="1361" spans="1:2" x14ac:dyDescent="0.25">
      <c r="A1361" s="2">
        <v>1358</v>
      </c>
      <c r="B1361" s="2" t="str">
        <f>"00282146"</f>
        <v>00282146</v>
      </c>
    </row>
    <row r="1362" spans="1:2" x14ac:dyDescent="0.25">
      <c r="A1362" s="2">
        <v>1359</v>
      </c>
      <c r="B1362" s="2" t="str">
        <f>"00282486"</f>
        <v>00282486</v>
      </c>
    </row>
    <row r="1363" spans="1:2" x14ac:dyDescent="0.25">
      <c r="A1363" s="2">
        <v>1360</v>
      </c>
      <c r="B1363" s="2" t="str">
        <f>"00283086"</f>
        <v>00283086</v>
      </c>
    </row>
    <row r="1364" spans="1:2" x14ac:dyDescent="0.25">
      <c r="A1364" s="2">
        <v>1361</v>
      </c>
      <c r="B1364" s="2" t="str">
        <f>"00283601"</f>
        <v>00283601</v>
      </c>
    </row>
    <row r="1365" spans="1:2" x14ac:dyDescent="0.25">
      <c r="A1365" s="2">
        <v>1362</v>
      </c>
      <c r="B1365" s="2" t="str">
        <f>"00283826"</f>
        <v>00283826</v>
      </c>
    </row>
    <row r="1366" spans="1:2" x14ac:dyDescent="0.25">
      <c r="A1366" s="2">
        <v>1363</v>
      </c>
      <c r="B1366" s="2" t="str">
        <f>"00284238"</f>
        <v>00284238</v>
      </c>
    </row>
    <row r="1367" spans="1:2" x14ac:dyDescent="0.25">
      <c r="A1367" s="2">
        <v>1364</v>
      </c>
      <c r="B1367" s="2" t="str">
        <f>"00284953"</f>
        <v>00284953</v>
      </c>
    </row>
    <row r="1368" spans="1:2" x14ac:dyDescent="0.25">
      <c r="A1368" s="2">
        <v>1365</v>
      </c>
      <c r="B1368" s="2" t="str">
        <f>"00285569"</f>
        <v>00285569</v>
      </c>
    </row>
    <row r="1369" spans="1:2" x14ac:dyDescent="0.25">
      <c r="A1369" s="2">
        <v>1366</v>
      </c>
      <c r="B1369" s="2" t="str">
        <f>"00285823"</f>
        <v>00285823</v>
      </c>
    </row>
    <row r="1370" spans="1:2" x14ac:dyDescent="0.25">
      <c r="A1370" s="2">
        <v>1367</v>
      </c>
      <c r="B1370" s="2" t="str">
        <f>"00286123"</f>
        <v>00286123</v>
      </c>
    </row>
    <row r="1371" spans="1:2" x14ac:dyDescent="0.25">
      <c r="A1371" s="2">
        <v>1368</v>
      </c>
      <c r="B1371" s="2" t="str">
        <f>"00286318"</f>
        <v>00286318</v>
      </c>
    </row>
    <row r="1372" spans="1:2" x14ac:dyDescent="0.25">
      <c r="A1372" s="2">
        <v>1369</v>
      </c>
      <c r="B1372" s="2" t="str">
        <f>"00286525"</f>
        <v>00286525</v>
      </c>
    </row>
    <row r="1373" spans="1:2" x14ac:dyDescent="0.25">
      <c r="A1373" s="2">
        <v>1370</v>
      </c>
      <c r="B1373" s="2" t="str">
        <f>"00286766"</f>
        <v>00286766</v>
      </c>
    </row>
    <row r="1374" spans="1:2" x14ac:dyDescent="0.25">
      <c r="A1374" s="2">
        <v>1371</v>
      </c>
      <c r="B1374" s="2" t="str">
        <f>"00287027"</f>
        <v>00287027</v>
      </c>
    </row>
    <row r="1375" spans="1:2" x14ac:dyDescent="0.25">
      <c r="A1375" s="2">
        <v>1372</v>
      </c>
      <c r="B1375" s="2" t="str">
        <f>"00287380"</f>
        <v>00287380</v>
      </c>
    </row>
    <row r="1376" spans="1:2" x14ac:dyDescent="0.25">
      <c r="A1376" s="2">
        <v>1373</v>
      </c>
      <c r="B1376" s="2" t="str">
        <f>"00287602"</f>
        <v>00287602</v>
      </c>
    </row>
    <row r="1377" spans="1:2" x14ac:dyDescent="0.25">
      <c r="A1377" s="2">
        <v>1374</v>
      </c>
      <c r="B1377" s="2" t="str">
        <f>"00287674"</f>
        <v>00287674</v>
      </c>
    </row>
    <row r="1378" spans="1:2" x14ac:dyDescent="0.25">
      <c r="A1378" s="2">
        <v>1375</v>
      </c>
      <c r="B1378" s="2" t="str">
        <f>"00287863"</f>
        <v>00287863</v>
      </c>
    </row>
    <row r="1379" spans="1:2" x14ac:dyDescent="0.25">
      <c r="A1379" s="2">
        <v>1376</v>
      </c>
      <c r="B1379" s="2" t="str">
        <f>"00288188"</f>
        <v>00288188</v>
      </c>
    </row>
    <row r="1380" spans="1:2" x14ac:dyDescent="0.25">
      <c r="A1380" s="2">
        <v>1377</v>
      </c>
      <c r="B1380" s="2" t="str">
        <f>"00288742"</f>
        <v>00288742</v>
      </c>
    </row>
    <row r="1381" spans="1:2" x14ac:dyDescent="0.25">
      <c r="A1381" s="2">
        <v>1378</v>
      </c>
      <c r="B1381" s="2" t="str">
        <f>"00288753"</f>
        <v>00288753</v>
      </c>
    </row>
    <row r="1382" spans="1:2" x14ac:dyDescent="0.25">
      <c r="A1382" s="2">
        <v>1379</v>
      </c>
      <c r="B1382" s="2" t="str">
        <f>"00288794"</f>
        <v>00288794</v>
      </c>
    </row>
    <row r="1383" spans="1:2" x14ac:dyDescent="0.25">
      <c r="A1383" s="2">
        <v>1380</v>
      </c>
      <c r="B1383" s="2" t="str">
        <f>"00288858"</f>
        <v>00288858</v>
      </c>
    </row>
    <row r="1384" spans="1:2" x14ac:dyDescent="0.25">
      <c r="A1384" s="2">
        <v>1381</v>
      </c>
      <c r="B1384" s="2" t="str">
        <f>"00289172"</f>
        <v>00289172</v>
      </c>
    </row>
    <row r="1385" spans="1:2" x14ac:dyDescent="0.25">
      <c r="A1385" s="2">
        <v>1382</v>
      </c>
      <c r="B1385" s="2" t="str">
        <f>"00289195"</f>
        <v>00289195</v>
      </c>
    </row>
    <row r="1386" spans="1:2" x14ac:dyDescent="0.25">
      <c r="A1386" s="2">
        <v>1383</v>
      </c>
      <c r="B1386" s="2" t="str">
        <f>"00289377"</f>
        <v>00289377</v>
      </c>
    </row>
    <row r="1387" spans="1:2" x14ac:dyDescent="0.25">
      <c r="A1387" s="2">
        <v>1384</v>
      </c>
      <c r="B1387" s="2" t="str">
        <f>"00290020"</f>
        <v>00290020</v>
      </c>
    </row>
    <row r="1388" spans="1:2" x14ac:dyDescent="0.25">
      <c r="A1388" s="2">
        <v>1385</v>
      </c>
      <c r="B1388" s="2" t="str">
        <f>"00290439"</f>
        <v>00290439</v>
      </c>
    </row>
    <row r="1389" spans="1:2" x14ac:dyDescent="0.25">
      <c r="A1389" s="2">
        <v>1386</v>
      </c>
      <c r="B1389" s="2" t="str">
        <f>"00290484"</f>
        <v>00290484</v>
      </c>
    </row>
    <row r="1390" spans="1:2" x14ac:dyDescent="0.25">
      <c r="A1390" s="2">
        <v>1387</v>
      </c>
      <c r="B1390" s="2" t="str">
        <f>"00291397"</f>
        <v>00291397</v>
      </c>
    </row>
    <row r="1391" spans="1:2" x14ac:dyDescent="0.25">
      <c r="A1391" s="2">
        <v>1388</v>
      </c>
      <c r="B1391" s="2" t="str">
        <f>"00291685"</f>
        <v>00291685</v>
      </c>
    </row>
    <row r="1392" spans="1:2" x14ac:dyDescent="0.25">
      <c r="A1392" s="2">
        <v>1389</v>
      </c>
      <c r="B1392" s="2" t="str">
        <f>"00292219"</f>
        <v>00292219</v>
      </c>
    </row>
    <row r="1393" spans="1:2" x14ac:dyDescent="0.25">
      <c r="A1393" s="2">
        <v>1390</v>
      </c>
      <c r="B1393" s="2" t="str">
        <f>"00292629"</f>
        <v>00292629</v>
      </c>
    </row>
    <row r="1394" spans="1:2" x14ac:dyDescent="0.25">
      <c r="A1394" s="2">
        <v>1391</v>
      </c>
      <c r="B1394" s="2" t="str">
        <f>"00292791"</f>
        <v>00292791</v>
      </c>
    </row>
    <row r="1395" spans="1:2" x14ac:dyDescent="0.25">
      <c r="A1395" s="2">
        <v>1392</v>
      </c>
      <c r="B1395" s="2" t="str">
        <f>"00292857"</f>
        <v>00292857</v>
      </c>
    </row>
    <row r="1396" spans="1:2" x14ac:dyDescent="0.25">
      <c r="A1396" s="2">
        <v>1393</v>
      </c>
      <c r="B1396" s="2" t="str">
        <f>"00292896"</f>
        <v>00292896</v>
      </c>
    </row>
    <row r="1397" spans="1:2" x14ac:dyDescent="0.25">
      <c r="A1397" s="2">
        <v>1394</v>
      </c>
      <c r="B1397" s="2" t="str">
        <f>"00292997"</f>
        <v>00292997</v>
      </c>
    </row>
    <row r="1398" spans="1:2" x14ac:dyDescent="0.25">
      <c r="A1398" s="2">
        <v>1395</v>
      </c>
      <c r="B1398" s="2" t="str">
        <f>"00293072"</f>
        <v>00293072</v>
      </c>
    </row>
    <row r="1399" spans="1:2" x14ac:dyDescent="0.25">
      <c r="A1399" s="2">
        <v>1396</v>
      </c>
      <c r="B1399" s="2" t="str">
        <f>"00293248"</f>
        <v>00293248</v>
      </c>
    </row>
    <row r="1400" spans="1:2" x14ac:dyDescent="0.25">
      <c r="A1400" s="2">
        <v>1397</v>
      </c>
      <c r="B1400" s="2" t="str">
        <f>"00293410"</f>
        <v>00293410</v>
      </c>
    </row>
    <row r="1401" spans="1:2" x14ac:dyDescent="0.25">
      <c r="A1401" s="2">
        <v>1398</v>
      </c>
      <c r="B1401" s="2" t="str">
        <f>"00293496"</f>
        <v>00293496</v>
      </c>
    </row>
    <row r="1402" spans="1:2" x14ac:dyDescent="0.25">
      <c r="A1402" s="2">
        <v>1399</v>
      </c>
      <c r="B1402" s="2" t="str">
        <f>"00293896"</f>
        <v>00293896</v>
      </c>
    </row>
    <row r="1403" spans="1:2" x14ac:dyDescent="0.25">
      <c r="A1403" s="2">
        <v>1400</v>
      </c>
      <c r="B1403" s="2" t="str">
        <f>"00294344"</f>
        <v>00294344</v>
      </c>
    </row>
    <row r="1404" spans="1:2" x14ac:dyDescent="0.25">
      <c r="A1404" s="2">
        <v>1401</v>
      </c>
      <c r="B1404" s="2" t="str">
        <f>"00294367"</f>
        <v>00294367</v>
      </c>
    </row>
    <row r="1405" spans="1:2" x14ac:dyDescent="0.25">
      <c r="A1405" s="2">
        <v>1402</v>
      </c>
      <c r="B1405" s="2" t="str">
        <f>"00294736"</f>
        <v>00294736</v>
      </c>
    </row>
    <row r="1406" spans="1:2" x14ac:dyDescent="0.25">
      <c r="A1406" s="2">
        <v>1403</v>
      </c>
      <c r="B1406" s="2" t="str">
        <f>"00294815"</f>
        <v>00294815</v>
      </c>
    </row>
    <row r="1407" spans="1:2" x14ac:dyDescent="0.25">
      <c r="A1407" s="2">
        <v>1404</v>
      </c>
      <c r="B1407" s="2" t="str">
        <f>"00294856"</f>
        <v>00294856</v>
      </c>
    </row>
    <row r="1408" spans="1:2" x14ac:dyDescent="0.25">
      <c r="A1408" s="2">
        <v>1405</v>
      </c>
      <c r="B1408" s="2" t="str">
        <f>"00295133"</f>
        <v>00295133</v>
      </c>
    </row>
    <row r="1409" spans="1:2" x14ac:dyDescent="0.25">
      <c r="A1409" s="2">
        <v>1406</v>
      </c>
      <c r="B1409" s="2" t="str">
        <f>"00295149"</f>
        <v>00295149</v>
      </c>
    </row>
    <row r="1410" spans="1:2" x14ac:dyDescent="0.25">
      <c r="A1410" s="2">
        <v>1407</v>
      </c>
      <c r="B1410" s="2" t="str">
        <f>"00295508"</f>
        <v>00295508</v>
      </c>
    </row>
    <row r="1411" spans="1:2" x14ac:dyDescent="0.25">
      <c r="A1411" s="2">
        <v>1408</v>
      </c>
      <c r="B1411" s="2" t="str">
        <f>"00295704"</f>
        <v>00295704</v>
      </c>
    </row>
    <row r="1412" spans="1:2" x14ac:dyDescent="0.25">
      <c r="A1412" s="2">
        <v>1409</v>
      </c>
      <c r="B1412" s="2" t="str">
        <f>"00295900"</f>
        <v>00295900</v>
      </c>
    </row>
    <row r="1413" spans="1:2" x14ac:dyDescent="0.25">
      <c r="A1413" s="2">
        <v>1410</v>
      </c>
      <c r="B1413" s="2" t="str">
        <f>"00295937"</f>
        <v>00295937</v>
      </c>
    </row>
    <row r="1414" spans="1:2" x14ac:dyDescent="0.25">
      <c r="A1414" s="2">
        <v>1411</v>
      </c>
      <c r="B1414" s="2" t="str">
        <f>"00296033"</f>
        <v>00296033</v>
      </c>
    </row>
    <row r="1415" spans="1:2" x14ac:dyDescent="0.25">
      <c r="A1415" s="2">
        <v>1412</v>
      </c>
      <c r="B1415" s="2" t="str">
        <f>"00296081"</f>
        <v>00296081</v>
      </c>
    </row>
    <row r="1416" spans="1:2" x14ac:dyDescent="0.25">
      <c r="A1416" s="2">
        <v>1413</v>
      </c>
      <c r="B1416" s="2" t="str">
        <f>"00296231"</f>
        <v>00296231</v>
      </c>
    </row>
    <row r="1417" spans="1:2" x14ac:dyDescent="0.25">
      <c r="A1417" s="2">
        <v>1414</v>
      </c>
      <c r="B1417" s="2" t="str">
        <f>"00296811"</f>
        <v>00296811</v>
      </c>
    </row>
    <row r="1418" spans="1:2" x14ac:dyDescent="0.25">
      <c r="A1418" s="2">
        <v>1415</v>
      </c>
      <c r="B1418" s="2" t="str">
        <f>"00297556"</f>
        <v>00297556</v>
      </c>
    </row>
    <row r="1419" spans="1:2" x14ac:dyDescent="0.25">
      <c r="A1419" s="2">
        <v>1416</v>
      </c>
      <c r="B1419" s="2" t="str">
        <f>"00297724"</f>
        <v>00297724</v>
      </c>
    </row>
    <row r="1420" spans="1:2" x14ac:dyDescent="0.25">
      <c r="A1420" s="2">
        <v>1417</v>
      </c>
      <c r="B1420" s="2" t="str">
        <f>"00297730"</f>
        <v>00297730</v>
      </c>
    </row>
    <row r="1421" spans="1:2" x14ac:dyDescent="0.25">
      <c r="A1421" s="2">
        <v>1418</v>
      </c>
      <c r="B1421" s="2" t="str">
        <f>"00297799"</f>
        <v>00297799</v>
      </c>
    </row>
    <row r="1422" spans="1:2" x14ac:dyDescent="0.25">
      <c r="A1422" s="2">
        <v>1419</v>
      </c>
      <c r="B1422" s="2" t="str">
        <f>"00297804"</f>
        <v>00297804</v>
      </c>
    </row>
    <row r="1423" spans="1:2" x14ac:dyDescent="0.25">
      <c r="A1423" s="2">
        <v>1420</v>
      </c>
      <c r="B1423" s="2" t="str">
        <f>"00297854"</f>
        <v>00297854</v>
      </c>
    </row>
    <row r="1424" spans="1:2" x14ac:dyDescent="0.25">
      <c r="A1424" s="2">
        <v>1421</v>
      </c>
      <c r="B1424" s="2" t="str">
        <f>"00297873"</f>
        <v>00297873</v>
      </c>
    </row>
    <row r="1425" spans="1:2" x14ac:dyDescent="0.25">
      <c r="A1425" s="2">
        <v>1422</v>
      </c>
      <c r="B1425" s="2" t="str">
        <f>"00297900"</f>
        <v>00297900</v>
      </c>
    </row>
    <row r="1426" spans="1:2" x14ac:dyDescent="0.25">
      <c r="A1426" s="2">
        <v>1423</v>
      </c>
      <c r="B1426" s="2" t="str">
        <f>"00297947"</f>
        <v>00297947</v>
      </c>
    </row>
    <row r="1427" spans="1:2" x14ac:dyDescent="0.25">
      <c r="A1427" s="2">
        <v>1424</v>
      </c>
      <c r="B1427" s="2" t="str">
        <f>"00298324"</f>
        <v>00298324</v>
      </c>
    </row>
    <row r="1428" spans="1:2" x14ac:dyDescent="0.25">
      <c r="A1428" s="2">
        <v>1425</v>
      </c>
      <c r="B1428" s="2" t="str">
        <f>"00298460"</f>
        <v>00298460</v>
      </c>
    </row>
    <row r="1429" spans="1:2" x14ac:dyDescent="0.25">
      <c r="A1429" s="2">
        <v>1426</v>
      </c>
      <c r="B1429" s="2" t="str">
        <f>"00298657"</f>
        <v>00298657</v>
      </c>
    </row>
    <row r="1430" spans="1:2" x14ac:dyDescent="0.25">
      <c r="A1430" s="2">
        <v>1427</v>
      </c>
      <c r="B1430" s="2" t="str">
        <f>"00299610"</f>
        <v>00299610</v>
      </c>
    </row>
    <row r="1431" spans="1:2" x14ac:dyDescent="0.25">
      <c r="A1431" s="2">
        <v>1428</v>
      </c>
      <c r="B1431" s="2" t="str">
        <f>"00299707"</f>
        <v>00299707</v>
      </c>
    </row>
    <row r="1432" spans="1:2" x14ac:dyDescent="0.25">
      <c r="A1432" s="2">
        <v>1429</v>
      </c>
      <c r="B1432" s="2" t="str">
        <f>"00300165"</f>
        <v>00300165</v>
      </c>
    </row>
    <row r="1433" spans="1:2" x14ac:dyDescent="0.25">
      <c r="A1433" s="2">
        <v>1430</v>
      </c>
      <c r="B1433" s="2" t="str">
        <f>"00300226"</f>
        <v>00300226</v>
      </c>
    </row>
    <row r="1434" spans="1:2" x14ac:dyDescent="0.25">
      <c r="A1434" s="2">
        <v>1431</v>
      </c>
      <c r="B1434" s="2" t="str">
        <f>"00300282"</f>
        <v>00300282</v>
      </c>
    </row>
    <row r="1435" spans="1:2" x14ac:dyDescent="0.25">
      <c r="A1435" s="2">
        <v>1432</v>
      </c>
      <c r="B1435" s="2" t="str">
        <f>"00300312"</f>
        <v>00300312</v>
      </c>
    </row>
    <row r="1436" spans="1:2" x14ac:dyDescent="0.25">
      <c r="A1436" s="2">
        <v>1433</v>
      </c>
      <c r="B1436" s="2" t="str">
        <f>"00300327"</f>
        <v>00300327</v>
      </c>
    </row>
    <row r="1437" spans="1:2" x14ac:dyDescent="0.25">
      <c r="A1437" s="2">
        <v>1434</v>
      </c>
      <c r="B1437" s="2" t="str">
        <f>"00300637"</f>
        <v>00300637</v>
      </c>
    </row>
    <row r="1438" spans="1:2" x14ac:dyDescent="0.25">
      <c r="A1438" s="2">
        <v>1435</v>
      </c>
      <c r="B1438" s="2" t="str">
        <f>"00300941"</f>
        <v>00300941</v>
      </c>
    </row>
    <row r="1439" spans="1:2" x14ac:dyDescent="0.25">
      <c r="A1439" s="2">
        <v>1436</v>
      </c>
      <c r="B1439" s="2" t="str">
        <f>"00301111"</f>
        <v>00301111</v>
      </c>
    </row>
    <row r="1440" spans="1:2" x14ac:dyDescent="0.25">
      <c r="A1440" s="2">
        <v>1437</v>
      </c>
      <c r="B1440" s="2" t="str">
        <f>"00301231"</f>
        <v>00301231</v>
      </c>
    </row>
    <row r="1441" spans="1:2" x14ac:dyDescent="0.25">
      <c r="A1441" s="2">
        <v>1438</v>
      </c>
      <c r="B1441" s="2" t="str">
        <f>"00301291"</f>
        <v>00301291</v>
      </c>
    </row>
    <row r="1442" spans="1:2" x14ac:dyDescent="0.25">
      <c r="A1442" s="2">
        <v>1439</v>
      </c>
      <c r="B1442" s="2" t="str">
        <f>"00301329"</f>
        <v>00301329</v>
      </c>
    </row>
    <row r="1443" spans="1:2" x14ac:dyDescent="0.25">
      <c r="A1443" s="2">
        <v>1440</v>
      </c>
      <c r="B1443" s="2" t="str">
        <f>"00301547"</f>
        <v>00301547</v>
      </c>
    </row>
    <row r="1444" spans="1:2" x14ac:dyDescent="0.25">
      <c r="A1444" s="2">
        <v>1441</v>
      </c>
      <c r="B1444" s="2" t="str">
        <f>"00301728"</f>
        <v>00301728</v>
      </c>
    </row>
    <row r="1445" spans="1:2" x14ac:dyDescent="0.25">
      <c r="A1445" s="2">
        <v>1442</v>
      </c>
      <c r="B1445" s="2" t="str">
        <f>"00301839"</f>
        <v>00301839</v>
      </c>
    </row>
    <row r="1446" spans="1:2" x14ac:dyDescent="0.25">
      <c r="A1446" s="2">
        <v>1443</v>
      </c>
      <c r="B1446" s="2" t="str">
        <f>"00302303"</f>
        <v>00302303</v>
      </c>
    </row>
    <row r="1447" spans="1:2" x14ac:dyDescent="0.25">
      <c r="A1447" s="2">
        <v>1444</v>
      </c>
      <c r="B1447" s="2" t="str">
        <f>"00302317"</f>
        <v>00302317</v>
      </c>
    </row>
    <row r="1448" spans="1:2" x14ac:dyDescent="0.25">
      <c r="A1448" s="2">
        <v>1445</v>
      </c>
      <c r="B1448" s="2" t="str">
        <f>"00302325"</f>
        <v>00302325</v>
      </c>
    </row>
    <row r="1449" spans="1:2" x14ac:dyDescent="0.25">
      <c r="A1449" s="2">
        <v>1446</v>
      </c>
      <c r="B1449" s="2" t="str">
        <f>"00302468"</f>
        <v>00302468</v>
      </c>
    </row>
    <row r="1450" spans="1:2" x14ac:dyDescent="0.25">
      <c r="A1450" s="2">
        <v>1447</v>
      </c>
      <c r="B1450" s="2" t="str">
        <f>"00302811"</f>
        <v>00302811</v>
      </c>
    </row>
    <row r="1451" spans="1:2" x14ac:dyDescent="0.25">
      <c r="A1451" s="2">
        <v>1448</v>
      </c>
      <c r="B1451" s="2" t="str">
        <f>"00303247"</f>
        <v>00303247</v>
      </c>
    </row>
    <row r="1452" spans="1:2" x14ac:dyDescent="0.25">
      <c r="A1452" s="2">
        <v>1449</v>
      </c>
      <c r="B1452" s="2" t="str">
        <f>"00304971"</f>
        <v>00304971</v>
      </c>
    </row>
    <row r="1453" spans="1:2" x14ac:dyDescent="0.25">
      <c r="A1453" s="2">
        <v>1450</v>
      </c>
      <c r="B1453" s="2" t="str">
        <f>"00304973"</f>
        <v>00304973</v>
      </c>
    </row>
    <row r="1454" spans="1:2" x14ac:dyDescent="0.25">
      <c r="A1454" s="2">
        <v>1451</v>
      </c>
      <c r="B1454" s="2" t="str">
        <f>"00304997"</f>
        <v>00304997</v>
      </c>
    </row>
    <row r="1455" spans="1:2" x14ac:dyDescent="0.25">
      <c r="A1455" s="2">
        <v>1452</v>
      </c>
      <c r="B1455" s="2" t="str">
        <f>"00305091"</f>
        <v>00305091</v>
      </c>
    </row>
    <row r="1456" spans="1:2" x14ac:dyDescent="0.25">
      <c r="A1456" s="2">
        <v>1453</v>
      </c>
      <c r="B1456" s="2" t="str">
        <f>"00305624"</f>
        <v>00305624</v>
      </c>
    </row>
    <row r="1457" spans="1:2" x14ac:dyDescent="0.25">
      <c r="A1457" s="2">
        <v>1454</v>
      </c>
      <c r="B1457" s="2" t="str">
        <f>"00306045"</f>
        <v>00306045</v>
      </c>
    </row>
    <row r="1458" spans="1:2" x14ac:dyDescent="0.25">
      <c r="A1458" s="2">
        <v>1455</v>
      </c>
      <c r="B1458" s="2" t="str">
        <f>"00306117"</f>
        <v>00306117</v>
      </c>
    </row>
    <row r="1459" spans="1:2" x14ac:dyDescent="0.25">
      <c r="A1459" s="2">
        <v>1456</v>
      </c>
      <c r="B1459" s="2" t="str">
        <f>"00306752"</f>
        <v>00306752</v>
      </c>
    </row>
    <row r="1460" spans="1:2" x14ac:dyDescent="0.25">
      <c r="A1460" s="2">
        <v>1457</v>
      </c>
      <c r="B1460" s="2" t="str">
        <f>"00307011"</f>
        <v>00307011</v>
      </c>
    </row>
    <row r="1461" spans="1:2" x14ac:dyDescent="0.25">
      <c r="A1461" s="2">
        <v>1458</v>
      </c>
      <c r="B1461" s="2" t="str">
        <f>"00307044"</f>
        <v>00307044</v>
      </c>
    </row>
    <row r="1462" spans="1:2" x14ac:dyDescent="0.25">
      <c r="A1462" s="2">
        <v>1459</v>
      </c>
      <c r="B1462" s="2" t="str">
        <f>"00307433"</f>
        <v>00307433</v>
      </c>
    </row>
    <row r="1463" spans="1:2" x14ac:dyDescent="0.25">
      <c r="A1463" s="2">
        <v>1460</v>
      </c>
      <c r="B1463" s="2" t="str">
        <f>"00307726"</f>
        <v>00307726</v>
      </c>
    </row>
    <row r="1464" spans="1:2" x14ac:dyDescent="0.25">
      <c r="A1464" s="2">
        <v>1461</v>
      </c>
      <c r="B1464" s="2" t="str">
        <f>"00307946"</f>
        <v>00307946</v>
      </c>
    </row>
    <row r="1465" spans="1:2" x14ac:dyDescent="0.25">
      <c r="A1465" s="2">
        <v>1462</v>
      </c>
      <c r="B1465" s="2" t="str">
        <f>"00309023"</f>
        <v>00309023</v>
      </c>
    </row>
    <row r="1466" spans="1:2" x14ac:dyDescent="0.25">
      <c r="A1466" s="2">
        <v>1463</v>
      </c>
      <c r="B1466" s="2" t="str">
        <f>"00309262"</f>
        <v>00309262</v>
      </c>
    </row>
    <row r="1467" spans="1:2" x14ac:dyDescent="0.25">
      <c r="A1467" s="2">
        <v>1464</v>
      </c>
      <c r="B1467" s="2" t="str">
        <f>"00309704"</f>
        <v>00309704</v>
      </c>
    </row>
    <row r="1468" spans="1:2" x14ac:dyDescent="0.25">
      <c r="A1468" s="2">
        <v>1465</v>
      </c>
      <c r="B1468" s="2" t="str">
        <f>"00310029"</f>
        <v>00310029</v>
      </c>
    </row>
    <row r="1469" spans="1:2" x14ac:dyDescent="0.25">
      <c r="A1469" s="2">
        <v>1466</v>
      </c>
      <c r="B1469" s="2" t="str">
        <f>"00310110"</f>
        <v>00310110</v>
      </c>
    </row>
    <row r="1470" spans="1:2" x14ac:dyDescent="0.25">
      <c r="A1470" s="2">
        <v>1467</v>
      </c>
      <c r="B1470" s="2" t="str">
        <f>"00310205"</f>
        <v>00310205</v>
      </c>
    </row>
    <row r="1471" spans="1:2" x14ac:dyDescent="0.25">
      <c r="A1471" s="2">
        <v>1468</v>
      </c>
      <c r="B1471" s="2" t="str">
        <f>"00310232"</f>
        <v>00310232</v>
      </c>
    </row>
    <row r="1472" spans="1:2" x14ac:dyDescent="0.25">
      <c r="A1472" s="2">
        <v>1469</v>
      </c>
      <c r="B1472" s="2" t="str">
        <f>"00311445"</f>
        <v>00311445</v>
      </c>
    </row>
    <row r="1473" spans="1:2" x14ac:dyDescent="0.25">
      <c r="A1473" s="2">
        <v>1470</v>
      </c>
      <c r="B1473" s="2" t="str">
        <f>"00311487"</f>
        <v>00311487</v>
      </c>
    </row>
    <row r="1474" spans="1:2" x14ac:dyDescent="0.25">
      <c r="A1474" s="2">
        <v>1471</v>
      </c>
      <c r="B1474" s="2" t="str">
        <f>"00311654"</f>
        <v>00311654</v>
      </c>
    </row>
    <row r="1475" spans="1:2" x14ac:dyDescent="0.25">
      <c r="A1475" s="2">
        <v>1472</v>
      </c>
      <c r="B1475" s="2" t="str">
        <f>"00312206"</f>
        <v>00312206</v>
      </c>
    </row>
    <row r="1476" spans="1:2" x14ac:dyDescent="0.25">
      <c r="A1476" s="2">
        <v>1473</v>
      </c>
      <c r="B1476" s="2" t="str">
        <f>"00312523"</f>
        <v>00312523</v>
      </c>
    </row>
    <row r="1477" spans="1:2" x14ac:dyDescent="0.25">
      <c r="A1477" s="2">
        <v>1474</v>
      </c>
      <c r="B1477" s="2" t="str">
        <f>"00313170"</f>
        <v>00313170</v>
      </c>
    </row>
    <row r="1478" spans="1:2" x14ac:dyDescent="0.25">
      <c r="A1478" s="2">
        <v>1475</v>
      </c>
      <c r="B1478" s="2" t="str">
        <f>"00313296"</f>
        <v>00313296</v>
      </c>
    </row>
    <row r="1479" spans="1:2" x14ac:dyDescent="0.25">
      <c r="A1479" s="2">
        <v>1476</v>
      </c>
      <c r="B1479" s="2" t="str">
        <f>"00313434"</f>
        <v>00313434</v>
      </c>
    </row>
    <row r="1480" spans="1:2" x14ac:dyDescent="0.25">
      <c r="A1480" s="2">
        <v>1477</v>
      </c>
      <c r="B1480" s="2" t="str">
        <f>"00313844"</f>
        <v>00313844</v>
      </c>
    </row>
    <row r="1481" spans="1:2" x14ac:dyDescent="0.25">
      <c r="A1481" s="2">
        <v>1478</v>
      </c>
      <c r="B1481" s="2" t="str">
        <f>"00313948"</f>
        <v>00313948</v>
      </c>
    </row>
    <row r="1482" spans="1:2" x14ac:dyDescent="0.25">
      <c r="A1482" s="2">
        <v>1479</v>
      </c>
      <c r="B1482" s="2" t="str">
        <f>"00314134"</f>
        <v>00314134</v>
      </c>
    </row>
    <row r="1483" spans="1:2" x14ac:dyDescent="0.25">
      <c r="A1483" s="2">
        <v>1480</v>
      </c>
      <c r="B1483" s="2" t="str">
        <f>"00314368"</f>
        <v>00314368</v>
      </c>
    </row>
    <row r="1484" spans="1:2" x14ac:dyDescent="0.25">
      <c r="A1484" s="2">
        <v>1481</v>
      </c>
      <c r="B1484" s="2" t="str">
        <f>"00314516"</f>
        <v>00314516</v>
      </c>
    </row>
    <row r="1485" spans="1:2" x14ac:dyDescent="0.25">
      <c r="A1485" s="2">
        <v>1482</v>
      </c>
      <c r="B1485" s="2" t="str">
        <f>"00315618"</f>
        <v>00315618</v>
      </c>
    </row>
    <row r="1486" spans="1:2" x14ac:dyDescent="0.25">
      <c r="A1486" s="2">
        <v>1483</v>
      </c>
      <c r="B1486" s="2" t="str">
        <f>"00316460"</f>
        <v>00316460</v>
      </c>
    </row>
    <row r="1487" spans="1:2" x14ac:dyDescent="0.25">
      <c r="A1487" s="2">
        <v>1484</v>
      </c>
      <c r="B1487" s="2" t="str">
        <f>"00317291"</f>
        <v>00317291</v>
      </c>
    </row>
    <row r="1488" spans="1:2" x14ac:dyDescent="0.25">
      <c r="A1488" s="2">
        <v>1485</v>
      </c>
      <c r="B1488" s="2" t="str">
        <f>"00317312"</f>
        <v>00317312</v>
      </c>
    </row>
    <row r="1489" spans="1:2" x14ac:dyDescent="0.25">
      <c r="A1489" s="2">
        <v>1486</v>
      </c>
      <c r="B1489" s="2" t="str">
        <f>"00317396"</f>
        <v>00317396</v>
      </c>
    </row>
    <row r="1490" spans="1:2" x14ac:dyDescent="0.25">
      <c r="A1490" s="2">
        <v>1487</v>
      </c>
      <c r="B1490" s="2" t="str">
        <f>"00317472"</f>
        <v>00317472</v>
      </c>
    </row>
    <row r="1491" spans="1:2" x14ac:dyDescent="0.25">
      <c r="A1491" s="2">
        <v>1488</v>
      </c>
      <c r="B1491" s="2" t="str">
        <f>"00317613"</f>
        <v>00317613</v>
      </c>
    </row>
    <row r="1492" spans="1:2" x14ac:dyDescent="0.25">
      <c r="A1492" s="2">
        <v>1489</v>
      </c>
      <c r="B1492" s="2" t="str">
        <f>"00317817"</f>
        <v>00317817</v>
      </c>
    </row>
    <row r="1493" spans="1:2" x14ac:dyDescent="0.25">
      <c r="A1493" s="2">
        <v>1490</v>
      </c>
      <c r="B1493" s="2" t="str">
        <f>"00318166"</f>
        <v>00318166</v>
      </c>
    </row>
    <row r="1494" spans="1:2" x14ac:dyDescent="0.25">
      <c r="A1494" s="2">
        <v>1491</v>
      </c>
      <c r="B1494" s="2" t="str">
        <f>"00318685"</f>
        <v>00318685</v>
      </c>
    </row>
    <row r="1495" spans="1:2" x14ac:dyDescent="0.25">
      <c r="A1495" s="2">
        <v>1492</v>
      </c>
      <c r="B1495" s="2" t="str">
        <f>"00318698"</f>
        <v>00318698</v>
      </c>
    </row>
    <row r="1496" spans="1:2" x14ac:dyDescent="0.25">
      <c r="A1496" s="2">
        <v>1493</v>
      </c>
      <c r="B1496" s="2" t="str">
        <f>"00318736"</f>
        <v>00318736</v>
      </c>
    </row>
    <row r="1497" spans="1:2" x14ac:dyDescent="0.25">
      <c r="A1497" s="2">
        <v>1494</v>
      </c>
      <c r="B1497" s="2" t="str">
        <f>"00319844"</f>
        <v>00319844</v>
      </c>
    </row>
    <row r="1498" spans="1:2" x14ac:dyDescent="0.25">
      <c r="A1498" s="2">
        <v>1495</v>
      </c>
      <c r="B1498" s="2" t="str">
        <f>"00320656"</f>
        <v>00320656</v>
      </c>
    </row>
    <row r="1499" spans="1:2" x14ac:dyDescent="0.25">
      <c r="A1499" s="2">
        <v>1496</v>
      </c>
      <c r="B1499" s="2" t="str">
        <f>"00320695"</f>
        <v>00320695</v>
      </c>
    </row>
    <row r="1500" spans="1:2" x14ac:dyDescent="0.25">
      <c r="A1500" s="2">
        <v>1497</v>
      </c>
      <c r="B1500" s="2" t="str">
        <f>"00320853"</f>
        <v>00320853</v>
      </c>
    </row>
    <row r="1501" spans="1:2" x14ac:dyDescent="0.25">
      <c r="A1501" s="2">
        <v>1498</v>
      </c>
      <c r="B1501" s="2" t="str">
        <f>"00321280"</f>
        <v>00321280</v>
      </c>
    </row>
    <row r="1502" spans="1:2" x14ac:dyDescent="0.25">
      <c r="A1502" s="2">
        <v>1499</v>
      </c>
      <c r="B1502" s="2" t="str">
        <f>"00321692"</f>
        <v>00321692</v>
      </c>
    </row>
    <row r="1503" spans="1:2" x14ac:dyDescent="0.25">
      <c r="A1503" s="2">
        <v>1500</v>
      </c>
      <c r="B1503" s="2" t="str">
        <f>"00321848"</f>
        <v>00321848</v>
      </c>
    </row>
    <row r="1504" spans="1:2" x14ac:dyDescent="0.25">
      <c r="A1504" s="2">
        <v>1501</v>
      </c>
      <c r="B1504" s="2" t="str">
        <f>"00321886"</f>
        <v>00321886</v>
      </c>
    </row>
    <row r="1505" spans="1:2" x14ac:dyDescent="0.25">
      <c r="A1505" s="2">
        <v>1502</v>
      </c>
      <c r="B1505" s="2" t="str">
        <f>"00322195"</f>
        <v>00322195</v>
      </c>
    </row>
    <row r="1506" spans="1:2" x14ac:dyDescent="0.25">
      <c r="A1506" s="2">
        <v>1503</v>
      </c>
      <c r="B1506" s="2" t="str">
        <f>"00322368"</f>
        <v>00322368</v>
      </c>
    </row>
    <row r="1507" spans="1:2" x14ac:dyDescent="0.25">
      <c r="A1507" s="2">
        <v>1504</v>
      </c>
      <c r="B1507" s="2" t="str">
        <f>"00322405"</f>
        <v>00322405</v>
      </c>
    </row>
    <row r="1508" spans="1:2" x14ac:dyDescent="0.25">
      <c r="A1508" s="2">
        <v>1505</v>
      </c>
      <c r="B1508" s="2" t="str">
        <f>"00322646"</f>
        <v>00322646</v>
      </c>
    </row>
    <row r="1509" spans="1:2" x14ac:dyDescent="0.25">
      <c r="A1509" s="2">
        <v>1506</v>
      </c>
      <c r="B1509" s="2" t="str">
        <f>"00322816"</f>
        <v>00322816</v>
      </c>
    </row>
    <row r="1510" spans="1:2" x14ac:dyDescent="0.25">
      <c r="A1510" s="2">
        <v>1507</v>
      </c>
      <c r="B1510" s="2" t="str">
        <f>"00323110"</f>
        <v>00323110</v>
      </c>
    </row>
    <row r="1511" spans="1:2" x14ac:dyDescent="0.25">
      <c r="A1511" s="2">
        <v>1508</v>
      </c>
      <c r="B1511" s="2" t="str">
        <f>"00323340"</f>
        <v>00323340</v>
      </c>
    </row>
    <row r="1512" spans="1:2" x14ac:dyDescent="0.25">
      <c r="A1512" s="2">
        <v>1509</v>
      </c>
      <c r="B1512" s="2" t="str">
        <f>"00323342"</f>
        <v>00323342</v>
      </c>
    </row>
    <row r="1513" spans="1:2" x14ac:dyDescent="0.25">
      <c r="A1513" s="2">
        <v>1510</v>
      </c>
      <c r="B1513" s="2" t="str">
        <f>"00323479"</f>
        <v>00323479</v>
      </c>
    </row>
    <row r="1514" spans="1:2" x14ac:dyDescent="0.25">
      <c r="A1514" s="2">
        <v>1511</v>
      </c>
      <c r="B1514" s="2" t="str">
        <f>"00323841"</f>
        <v>00323841</v>
      </c>
    </row>
    <row r="1515" spans="1:2" x14ac:dyDescent="0.25">
      <c r="A1515" s="2">
        <v>1512</v>
      </c>
      <c r="B1515" s="2" t="str">
        <f>"00323872"</f>
        <v>00323872</v>
      </c>
    </row>
    <row r="1516" spans="1:2" x14ac:dyDescent="0.25">
      <c r="A1516" s="2">
        <v>1513</v>
      </c>
      <c r="B1516" s="2" t="str">
        <f>"00324200"</f>
        <v>00324200</v>
      </c>
    </row>
    <row r="1517" spans="1:2" x14ac:dyDescent="0.25">
      <c r="A1517" s="2">
        <v>1514</v>
      </c>
      <c r="B1517" s="2" t="str">
        <f>"00324420"</f>
        <v>00324420</v>
      </c>
    </row>
    <row r="1518" spans="1:2" x14ac:dyDescent="0.25">
      <c r="A1518" s="2">
        <v>1515</v>
      </c>
      <c r="B1518" s="2" t="str">
        <f>"00324545"</f>
        <v>00324545</v>
      </c>
    </row>
    <row r="1519" spans="1:2" x14ac:dyDescent="0.25">
      <c r="A1519" s="2">
        <v>1516</v>
      </c>
      <c r="B1519" s="2" t="str">
        <f>"00324781"</f>
        <v>00324781</v>
      </c>
    </row>
    <row r="1520" spans="1:2" x14ac:dyDescent="0.25">
      <c r="A1520" s="2">
        <v>1517</v>
      </c>
      <c r="B1520" s="2" t="str">
        <f>"00324850"</f>
        <v>00324850</v>
      </c>
    </row>
    <row r="1521" spans="1:2" x14ac:dyDescent="0.25">
      <c r="A1521" s="2">
        <v>1518</v>
      </c>
      <c r="B1521" s="2" t="str">
        <f>"00324883"</f>
        <v>00324883</v>
      </c>
    </row>
    <row r="1522" spans="1:2" x14ac:dyDescent="0.25">
      <c r="A1522" s="2">
        <v>1519</v>
      </c>
      <c r="B1522" s="2" t="str">
        <f>"00324929"</f>
        <v>00324929</v>
      </c>
    </row>
    <row r="1523" spans="1:2" x14ac:dyDescent="0.25">
      <c r="A1523" s="2">
        <v>1520</v>
      </c>
      <c r="B1523" s="2" t="str">
        <f>"00325240"</f>
        <v>00325240</v>
      </c>
    </row>
    <row r="1524" spans="1:2" x14ac:dyDescent="0.25">
      <c r="A1524" s="2">
        <v>1521</v>
      </c>
      <c r="B1524" s="2" t="str">
        <f>"00325590"</f>
        <v>00325590</v>
      </c>
    </row>
    <row r="1525" spans="1:2" x14ac:dyDescent="0.25">
      <c r="A1525" s="2">
        <v>1522</v>
      </c>
      <c r="B1525" s="2" t="str">
        <f>"00325797"</f>
        <v>00325797</v>
      </c>
    </row>
    <row r="1526" spans="1:2" x14ac:dyDescent="0.25">
      <c r="A1526" s="2">
        <v>1523</v>
      </c>
      <c r="B1526" s="2" t="str">
        <f>"00326111"</f>
        <v>00326111</v>
      </c>
    </row>
    <row r="1527" spans="1:2" x14ac:dyDescent="0.25">
      <c r="A1527" s="2">
        <v>1524</v>
      </c>
      <c r="B1527" s="2" t="str">
        <f>"00326247"</f>
        <v>00326247</v>
      </c>
    </row>
    <row r="1528" spans="1:2" x14ac:dyDescent="0.25">
      <c r="A1528" s="2">
        <v>1525</v>
      </c>
      <c r="B1528" s="2" t="str">
        <f>"00326258"</f>
        <v>00326258</v>
      </c>
    </row>
    <row r="1529" spans="1:2" x14ac:dyDescent="0.25">
      <c r="A1529" s="2">
        <v>1526</v>
      </c>
      <c r="B1529" s="2" t="str">
        <f>"00326496"</f>
        <v>00326496</v>
      </c>
    </row>
    <row r="1530" spans="1:2" x14ac:dyDescent="0.25">
      <c r="A1530" s="2">
        <v>1527</v>
      </c>
      <c r="B1530" s="2" t="str">
        <f>"00326901"</f>
        <v>00326901</v>
      </c>
    </row>
    <row r="1531" spans="1:2" x14ac:dyDescent="0.25">
      <c r="A1531" s="2">
        <v>1528</v>
      </c>
      <c r="B1531" s="2" t="str">
        <f>"00327019"</f>
        <v>00327019</v>
      </c>
    </row>
    <row r="1532" spans="1:2" x14ac:dyDescent="0.25">
      <c r="A1532" s="2">
        <v>1529</v>
      </c>
      <c r="B1532" s="2" t="str">
        <f>"00327114"</f>
        <v>00327114</v>
      </c>
    </row>
    <row r="1533" spans="1:2" x14ac:dyDescent="0.25">
      <c r="A1533" s="2">
        <v>1530</v>
      </c>
      <c r="B1533" s="2" t="str">
        <f>"00328411"</f>
        <v>00328411</v>
      </c>
    </row>
    <row r="1534" spans="1:2" x14ac:dyDescent="0.25">
      <c r="A1534" s="2">
        <v>1531</v>
      </c>
      <c r="B1534" s="2" t="str">
        <f>"00328697"</f>
        <v>00328697</v>
      </c>
    </row>
    <row r="1535" spans="1:2" x14ac:dyDescent="0.25">
      <c r="A1535" s="2">
        <v>1532</v>
      </c>
      <c r="B1535" s="2" t="str">
        <f>"00329871"</f>
        <v>00329871</v>
      </c>
    </row>
    <row r="1536" spans="1:2" x14ac:dyDescent="0.25">
      <c r="A1536" s="2">
        <v>1533</v>
      </c>
      <c r="B1536" s="2" t="str">
        <f>"00329947"</f>
        <v>00329947</v>
      </c>
    </row>
    <row r="1537" spans="1:2" x14ac:dyDescent="0.25">
      <c r="A1537" s="2">
        <v>1534</v>
      </c>
      <c r="B1537" s="2" t="str">
        <f>"00330437"</f>
        <v>00330437</v>
      </c>
    </row>
    <row r="1538" spans="1:2" x14ac:dyDescent="0.25">
      <c r="A1538" s="2">
        <v>1535</v>
      </c>
      <c r="B1538" s="2" t="str">
        <f>"00330966"</f>
        <v>00330966</v>
      </c>
    </row>
    <row r="1539" spans="1:2" x14ac:dyDescent="0.25">
      <c r="A1539" s="2">
        <v>1536</v>
      </c>
      <c r="B1539" s="2" t="str">
        <f>"00331122"</f>
        <v>00331122</v>
      </c>
    </row>
    <row r="1540" spans="1:2" x14ac:dyDescent="0.25">
      <c r="A1540" s="2">
        <v>1537</v>
      </c>
      <c r="B1540" s="2" t="str">
        <f>"00331271"</f>
        <v>00331271</v>
      </c>
    </row>
    <row r="1541" spans="1:2" x14ac:dyDescent="0.25">
      <c r="A1541" s="2">
        <v>1538</v>
      </c>
      <c r="B1541" s="2" t="str">
        <f>"00331473"</f>
        <v>00331473</v>
      </c>
    </row>
    <row r="1542" spans="1:2" x14ac:dyDescent="0.25">
      <c r="A1542" s="2">
        <v>1539</v>
      </c>
      <c r="B1542" s="2" t="str">
        <f>"00331518"</f>
        <v>00331518</v>
      </c>
    </row>
    <row r="1543" spans="1:2" x14ac:dyDescent="0.25">
      <c r="A1543" s="2">
        <v>1540</v>
      </c>
      <c r="B1543" s="2" t="str">
        <f>"00332323"</f>
        <v>00332323</v>
      </c>
    </row>
    <row r="1544" spans="1:2" x14ac:dyDescent="0.25">
      <c r="A1544" s="2">
        <v>1541</v>
      </c>
      <c r="B1544" s="2" t="str">
        <f>"00332679"</f>
        <v>00332679</v>
      </c>
    </row>
    <row r="1545" spans="1:2" x14ac:dyDescent="0.25">
      <c r="A1545" s="2">
        <v>1542</v>
      </c>
      <c r="B1545" s="2" t="str">
        <f>"00333014"</f>
        <v>00333014</v>
      </c>
    </row>
    <row r="1546" spans="1:2" x14ac:dyDescent="0.25">
      <c r="A1546" s="2">
        <v>1543</v>
      </c>
      <c r="B1546" s="2" t="str">
        <f>"00333123"</f>
        <v>00333123</v>
      </c>
    </row>
    <row r="1547" spans="1:2" x14ac:dyDescent="0.25">
      <c r="A1547" s="2">
        <v>1544</v>
      </c>
      <c r="B1547" s="2" t="str">
        <f>"00333131"</f>
        <v>00333131</v>
      </c>
    </row>
    <row r="1548" spans="1:2" x14ac:dyDescent="0.25">
      <c r="A1548" s="2">
        <v>1545</v>
      </c>
      <c r="B1548" s="2" t="str">
        <f>"00333304"</f>
        <v>00333304</v>
      </c>
    </row>
    <row r="1549" spans="1:2" x14ac:dyDescent="0.25">
      <c r="A1549" s="2">
        <v>1546</v>
      </c>
      <c r="B1549" s="2" t="str">
        <f>"00333477"</f>
        <v>00333477</v>
      </c>
    </row>
    <row r="1550" spans="1:2" x14ac:dyDescent="0.25">
      <c r="A1550" s="2">
        <v>1547</v>
      </c>
      <c r="B1550" s="2" t="str">
        <f>"00333617"</f>
        <v>00333617</v>
      </c>
    </row>
    <row r="1551" spans="1:2" x14ac:dyDescent="0.25">
      <c r="A1551" s="2">
        <v>1548</v>
      </c>
      <c r="B1551" s="2" t="str">
        <f>"00333828"</f>
        <v>00333828</v>
      </c>
    </row>
    <row r="1552" spans="1:2" x14ac:dyDescent="0.25">
      <c r="A1552" s="2">
        <v>1549</v>
      </c>
      <c r="B1552" s="2" t="str">
        <f>"00333840"</f>
        <v>00333840</v>
      </c>
    </row>
    <row r="1553" spans="1:2" x14ac:dyDescent="0.25">
      <c r="A1553" s="2">
        <v>1550</v>
      </c>
      <c r="B1553" s="2" t="str">
        <f>"00334072"</f>
        <v>00334072</v>
      </c>
    </row>
    <row r="1554" spans="1:2" x14ac:dyDescent="0.25">
      <c r="A1554" s="2">
        <v>1551</v>
      </c>
      <c r="B1554" s="2" t="str">
        <f>"00334137"</f>
        <v>00334137</v>
      </c>
    </row>
    <row r="1555" spans="1:2" x14ac:dyDescent="0.25">
      <c r="A1555" s="2">
        <v>1552</v>
      </c>
      <c r="B1555" s="2" t="str">
        <f>"00334339"</f>
        <v>00334339</v>
      </c>
    </row>
    <row r="1556" spans="1:2" x14ac:dyDescent="0.25">
      <c r="A1556" s="2">
        <v>1553</v>
      </c>
      <c r="B1556" s="2" t="str">
        <f>"00334355"</f>
        <v>00334355</v>
      </c>
    </row>
    <row r="1557" spans="1:2" x14ac:dyDescent="0.25">
      <c r="A1557" s="2">
        <v>1554</v>
      </c>
      <c r="B1557" s="2" t="str">
        <f>"00334484"</f>
        <v>00334484</v>
      </c>
    </row>
    <row r="1558" spans="1:2" x14ac:dyDescent="0.25">
      <c r="A1558" s="2">
        <v>1555</v>
      </c>
      <c r="B1558" s="2" t="str">
        <f>"00334498"</f>
        <v>00334498</v>
      </c>
    </row>
    <row r="1559" spans="1:2" x14ac:dyDescent="0.25">
      <c r="A1559" s="2">
        <v>1556</v>
      </c>
      <c r="B1559" s="2" t="str">
        <f>"00334651"</f>
        <v>00334651</v>
      </c>
    </row>
    <row r="1560" spans="1:2" x14ac:dyDescent="0.25">
      <c r="A1560" s="2">
        <v>1557</v>
      </c>
      <c r="B1560" s="2" t="str">
        <f>"00335143"</f>
        <v>00335143</v>
      </c>
    </row>
    <row r="1561" spans="1:2" x14ac:dyDescent="0.25">
      <c r="A1561" s="2">
        <v>1558</v>
      </c>
      <c r="B1561" s="2" t="str">
        <f>"00335198"</f>
        <v>00335198</v>
      </c>
    </row>
    <row r="1562" spans="1:2" x14ac:dyDescent="0.25">
      <c r="A1562" s="2">
        <v>1559</v>
      </c>
      <c r="B1562" s="2" t="str">
        <f>"00335397"</f>
        <v>00335397</v>
      </c>
    </row>
    <row r="1563" spans="1:2" x14ac:dyDescent="0.25">
      <c r="A1563" s="2">
        <v>1560</v>
      </c>
      <c r="B1563" s="2" t="str">
        <f>"00335416"</f>
        <v>00335416</v>
      </c>
    </row>
    <row r="1564" spans="1:2" x14ac:dyDescent="0.25">
      <c r="A1564" s="2">
        <v>1561</v>
      </c>
      <c r="B1564" s="2" t="str">
        <f>"00336263"</f>
        <v>00336263</v>
      </c>
    </row>
    <row r="1565" spans="1:2" x14ac:dyDescent="0.25">
      <c r="A1565" s="2">
        <v>1562</v>
      </c>
      <c r="B1565" s="2" t="str">
        <f>"00336455"</f>
        <v>00336455</v>
      </c>
    </row>
    <row r="1566" spans="1:2" x14ac:dyDescent="0.25">
      <c r="A1566" s="2">
        <v>1563</v>
      </c>
      <c r="B1566" s="2" t="str">
        <f>"00336726"</f>
        <v>00336726</v>
      </c>
    </row>
    <row r="1567" spans="1:2" x14ac:dyDescent="0.25">
      <c r="A1567" s="2">
        <v>1564</v>
      </c>
      <c r="B1567" s="2" t="str">
        <f>"00336785"</f>
        <v>00336785</v>
      </c>
    </row>
    <row r="1568" spans="1:2" x14ac:dyDescent="0.25">
      <c r="A1568" s="2">
        <v>1565</v>
      </c>
      <c r="B1568" s="2" t="str">
        <f>"00337417"</f>
        <v>00337417</v>
      </c>
    </row>
    <row r="1569" spans="1:2" x14ac:dyDescent="0.25">
      <c r="A1569" s="2">
        <v>1566</v>
      </c>
      <c r="B1569" s="2" t="str">
        <f>"00337627"</f>
        <v>00337627</v>
      </c>
    </row>
    <row r="1570" spans="1:2" x14ac:dyDescent="0.25">
      <c r="A1570" s="2">
        <v>1567</v>
      </c>
      <c r="B1570" s="2" t="str">
        <f>"00337875"</f>
        <v>00337875</v>
      </c>
    </row>
    <row r="1571" spans="1:2" x14ac:dyDescent="0.25">
      <c r="A1571" s="2">
        <v>1568</v>
      </c>
      <c r="B1571" s="2" t="str">
        <f>"00337954"</f>
        <v>00337954</v>
      </c>
    </row>
    <row r="1572" spans="1:2" x14ac:dyDescent="0.25">
      <c r="A1572" s="2">
        <v>1569</v>
      </c>
      <c r="B1572" s="2" t="str">
        <f>"00338112"</f>
        <v>00338112</v>
      </c>
    </row>
    <row r="1573" spans="1:2" x14ac:dyDescent="0.25">
      <c r="A1573" s="2">
        <v>1570</v>
      </c>
      <c r="B1573" s="2" t="str">
        <f>"00338317"</f>
        <v>00338317</v>
      </c>
    </row>
    <row r="1574" spans="1:2" x14ac:dyDescent="0.25">
      <c r="A1574" s="2">
        <v>1571</v>
      </c>
      <c r="B1574" s="2" t="str">
        <f>"00338403"</f>
        <v>00338403</v>
      </c>
    </row>
    <row r="1575" spans="1:2" x14ac:dyDescent="0.25">
      <c r="A1575" s="2">
        <v>1572</v>
      </c>
      <c r="B1575" s="2" t="str">
        <f>"00338603"</f>
        <v>00338603</v>
      </c>
    </row>
    <row r="1576" spans="1:2" x14ac:dyDescent="0.25">
      <c r="A1576" s="2">
        <v>1573</v>
      </c>
      <c r="B1576" s="2" t="str">
        <f>"00338821"</f>
        <v>00338821</v>
      </c>
    </row>
    <row r="1577" spans="1:2" x14ac:dyDescent="0.25">
      <c r="A1577" s="2">
        <v>1574</v>
      </c>
      <c r="B1577" s="2" t="str">
        <f>"00338849"</f>
        <v>00338849</v>
      </c>
    </row>
    <row r="1578" spans="1:2" x14ac:dyDescent="0.25">
      <c r="A1578" s="2">
        <v>1575</v>
      </c>
      <c r="B1578" s="2" t="str">
        <f>"00339225"</f>
        <v>00339225</v>
      </c>
    </row>
    <row r="1579" spans="1:2" x14ac:dyDescent="0.25">
      <c r="A1579" s="2">
        <v>1576</v>
      </c>
      <c r="B1579" s="2" t="str">
        <f>"00339530"</f>
        <v>00339530</v>
      </c>
    </row>
    <row r="1580" spans="1:2" x14ac:dyDescent="0.25">
      <c r="A1580" s="2">
        <v>1577</v>
      </c>
      <c r="B1580" s="2" t="str">
        <f>"00339931"</f>
        <v>00339931</v>
      </c>
    </row>
    <row r="1581" spans="1:2" x14ac:dyDescent="0.25">
      <c r="A1581" s="2">
        <v>1578</v>
      </c>
      <c r="B1581" s="2" t="str">
        <f>"00339979"</f>
        <v>00339979</v>
      </c>
    </row>
    <row r="1582" spans="1:2" x14ac:dyDescent="0.25">
      <c r="A1582" s="2">
        <v>1579</v>
      </c>
      <c r="B1582" s="2" t="str">
        <f>"00340198"</f>
        <v>00340198</v>
      </c>
    </row>
    <row r="1583" spans="1:2" x14ac:dyDescent="0.25">
      <c r="A1583" s="2">
        <v>1580</v>
      </c>
      <c r="B1583" s="2" t="str">
        <f>"00341107"</f>
        <v>00341107</v>
      </c>
    </row>
    <row r="1584" spans="1:2" x14ac:dyDescent="0.25">
      <c r="A1584" s="2">
        <v>1581</v>
      </c>
      <c r="B1584" s="2" t="str">
        <f>"00341517"</f>
        <v>00341517</v>
      </c>
    </row>
    <row r="1585" spans="1:2" x14ac:dyDescent="0.25">
      <c r="A1585" s="2">
        <v>1582</v>
      </c>
      <c r="B1585" s="2" t="str">
        <f>"00342520"</f>
        <v>00342520</v>
      </c>
    </row>
    <row r="1586" spans="1:2" x14ac:dyDescent="0.25">
      <c r="A1586" s="2">
        <v>1583</v>
      </c>
      <c r="B1586" s="2" t="str">
        <f>"00342669"</f>
        <v>00342669</v>
      </c>
    </row>
    <row r="1587" spans="1:2" x14ac:dyDescent="0.25">
      <c r="A1587" s="2">
        <v>1584</v>
      </c>
      <c r="B1587" s="2" t="str">
        <f>"00342701"</f>
        <v>00342701</v>
      </c>
    </row>
    <row r="1588" spans="1:2" x14ac:dyDescent="0.25">
      <c r="A1588" s="2">
        <v>1585</v>
      </c>
      <c r="B1588" s="2" t="str">
        <f>"00343090"</f>
        <v>00343090</v>
      </c>
    </row>
    <row r="1589" spans="1:2" x14ac:dyDescent="0.25">
      <c r="A1589" s="2">
        <v>1586</v>
      </c>
      <c r="B1589" s="2" t="str">
        <f>"00343193"</f>
        <v>00343193</v>
      </c>
    </row>
    <row r="1590" spans="1:2" x14ac:dyDescent="0.25">
      <c r="A1590" s="2">
        <v>1587</v>
      </c>
      <c r="B1590" s="2" t="str">
        <f>"00343499"</f>
        <v>00343499</v>
      </c>
    </row>
    <row r="1591" spans="1:2" x14ac:dyDescent="0.25">
      <c r="A1591" s="2">
        <v>1588</v>
      </c>
      <c r="B1591" s="2" t="str">
        <f>"00343856"</f>
        <v>00343856</v>
      </c>
    </row>
    <row r="1592" spans="1:2" x14ac:dyDescent="0.25">
      <c r="A1592" s="2">
        <v>1589</v>
      </c>
      <c r="B1592" s="2" t="str">
        <f>"00343996"</f>
        <v>00343996</v>
      </c>
    </row>
    <row r="1593" spans="1:2" x14ac:dyDescent="0.25">
      <c r="A1593" s="2">
        <v>1590</v>
      </c>
      <c r="B1593" s="2" t="str">
        <f>"00344034"</f>
        <v>00344034</v>
      </c>
    </row>
    <row r="1594" spans="1:2" x14ac:dyDescent="0.25">
      <c r="A1594" s="2">
        <v>1591</v>
      </c>
      <c r="B1594" s="2" t="str">
        <f>"00344072"</f>
        <v>00344072</v>
      </c>
    </row>
    <row r="1595" spans="1:2" x14ac:dyDescent="0.25">
      <c r="A1595" s="2">
        <v>1592</v>
      </c>
      <c r="B1595" s="2" t="str">
        <f>"00344360"</f>
        <v>00344360</v>
      </c>
    </row>
    <row r="1596" spans="1:2" x14ac:dyDescent="0.25">
      <c r="A1596" s="2">
        <v>1593</v>
      </c>
      <c r="B1596" s="2" t="str">
        <f>"00344395"</f>
        <v>00344395</v>
      </c>
    </row>
    <row r="1597" spans="1:2" x14ac:dyDescent="0.25">
      <c r="A1597" s="2">
        <v>1594</v>
      </c>
      <c r="B1597" s="2" t="str">
        <f>"00344811"</f>
        <v>00344811</v>
      </c>
    </row>
    <row r="1598" spans="1:2" x14ac:dyDescent="0.25">
      <c r="A1598" s="2">
        <v>1595</v>
      </c>
      <c r="B1598" s="2" t="str">
        <f>"00344827"</f>
        <v>00344827</v>
      </c>
    </row>
    <row r="1599" spans="1:2" x14ac:dyDescent="0.25">
      <c r="A1599" s="2">
        <v>1596</v>
      </c>
      <c r="B1599" s="2" t="str">
        <f>"00344917"</f>
        <v>00344917</v>
      </c>
    </row>
    <row r="1600" spans="1:2" x14ac:dyDescent="0.25">
      <c r="A1600" s="2">
        <v>1597</v>
      </c>
      <c r="B1600" s="2" t="str">
        <f>"00345148"</f>
        <v>00345148</v>
      </c>
    </row>
    <row r="1601" spans="1:2" x14ac:dyDescent="0.25">
      <c r="A1601" s="2">
        <v>1598</v>
      </c>
      <c r="B1601" s="2" t="str">
        <f>"00345407"</f>
        <v>00345407</v>
      </c>
    </row>
    <row r="1602" spans="1:2" x14ac:dyDescent="0.25">
      <c r="A1602" s="2">
        <v>1599</v>
      </c>
      <c r="B1602" s="2" t="str">
        <f>"00345697"</f>
        <v>00345697</v>
      </c>
    </row>
    <row r="1603" spans="1:2" x14ac:dyDescent="0.25">
      <c r="A1603" s="2">
        <v>1600</v>
      </c>
      <c r="B1603" s="2" t="str">
        <f>"00345841"</f>
        <v>00345841</v>
      </c>
    </row>
    <row r="1604" spans="1:2" x14ac:dyDescent="0.25">
      <c r="A1604" s="2">
        <v>1601</v>
      </c>
      <c r="B1604" s="2" t="str">
        <f>"00345950"</f>
        <v>00345950</v>
      </c>
    </row>
    <row r="1605" spans="1:2" x14ac:dyDescent="0.25">
      <c r="A1605" s="2">
        <v>1602</v>
      </c>
      <c r="B1605" s="2" t="str">
        <f>"00346810"</f>
        <v>00346810</v>
      </c>
    </row>
    <row r="1606" spans="1:2" x14ac:dyDescent="0.25">
      <c r="A1606" s="2">
        <v>1603</v>
      </c>
      <c r="B1606" s="2" t="str">
        <f>"00346872"</f>
        <v>00346872</v>
      </c>
    </row>
    <row r="1607" spans="1:2" x14ac:dyDescent="0.25">
      <c r="A1607" s="2">
        <v>1604</v>
      </c>
      <c r="B1607" s="2" t="str">
        <f>"00346904"</f>
        <v>00346904</v>
      </c>
    </row>
    <row r="1608" spans="1:2" x14ac:dyDescent="0.25">
      <c r="A1608" s="2">
        <v>1605</v>
      </c>
      <c r="B1608" s="2" t="str">
        <f>"00347445"</f>
        <v>00347445</v>
      </c>
    </row>
    <row r="1609" spans="1:2" x14ac:dyDescent="0.25">
      <c r="A1609" s="2">
        <v>1606</v>
      </c>
      <c r="B1609" s="2" t="str">
        <f>"00347459"</f>
        <v>00347459</v>
      </c>
    </row>
    <row r="1610" spans="1:2" x14ac:dyDescent="0.25">
      <c r="A1610" s="2">
        <v>1607</v>
      </c>
      <c r="B1610" s="2" t="str">
        <f>"00347617"</f>
        <v>00347617</v>
      </c>
    </row>
    <row r="1611" spans="1:2" x14ac:dyDescent="0.25">
      <c r="A1611" s="2">
        <v>1608</v>
      </c>
      <c r="B1611" s="2" t="str">
        <f>"00347632"</f>
        <v>00347632</v>
      </c>
    </row>
    <row r="1612" spans="1:2" x14ac:dyDescent="0.25">
      <c r="A1612" s="2">
        <v>1609</v>
      </c>
      <c r="B1612" s="2" t="str">
        <f>"00348943"</f>
        <v>00348943</v>
      </c>
    </row>
    <row r="1613" spans="1:2" x14ac:dyDescent="0.25">
      <c r="A1613" s="2">
        <v>1610</v>
      </c>
      <c r="B1613" s="2" t="str">
        <f>"00349994"</f>
        <v>00349994</v>
      </c>
    </row>
    <row r="1614" spans="1:2" x14ac:dyDescent="0.25">
      <c r="A1614" s="2">
        <v>1611</v>
      </c>
      <c r="B1614" s="2" t="str">
        <f>"00350327"</f>
        <v>00350327</v>
      </c>
    </row>
    <row r="1615" spans="1:2" x14ac:dyDescent="0.25">
      <c r="A1615" s="2">
        <v>1612</v>
      </c>
      <c r="B1615" s="2" t="str">
        <f>"00350646"</f>
        <v>00350646</v>
      </c>
    </row>
    <row r="1616" spans="1:2" x14ac:dyDescent="0.25">
      <c r="A1616" s="2">
        <v>1613</v>
      </c>
      <c r="B1616" s="2" t="str">
        <f>"00351226"</f>
        <v>00351226</v>
      </c>
    </row>
    <row r="1617" spans="1:2" x14ac:dyDescent="0.25">
      <c r="A1617" s="2">
        <v>1614</v>
      </c>
      <c r="B1617" s="2" t="str">
        <f>"00351398"</f>
        <v>00351398</v>
      </c>
    </row>
    <row r="1618" spans="1:2" x14ac:dyDescent="0.25">
      <c r="A1618" s="2">
        <v>1615</v>
      </c>
      <c r="B1618" s="2" t="str">
        <f>"00351434"</f>
        <v>00351434</v>
      </c>
    </row>
    <row r="1619" spans="1:2" x14ac:dyDescent="0.25">
      <c r="A1619" s="2">
        <v>1616</v>
      </c>
      <c r="B1619" s="2" t="str">
        <f>"00351499"</f>
        <v>00351499</v>
      </c>
    </row>
    <row r="1620" spans="1:2" x14ac:dyDescent="0.25">
      <c r="A1620" s="2">
        <v>1617</v>
      </c>
      <c r="B1620" s="2" t="str">
        <f>"00351514"</f>
        <v>00351514</v>
      </c>
    </row>
    <row r="1621" spans="1:2" x14ac:dyDescent="0.25">
      <c r="A1621" s="2">
        <v>1618</v>
      </c>
      <c r="B1621" s="2" t="str">
        <f>"00351534"</f>
        <v>00351534</v>
      </c>
    </row>
    <row r="1622" spans="1:2" x14ac:dyDescent="0.25">
      <c r="A1622" s="2">
        <v>1619</v>
      </c>
      <c r="B1622" s="2" t="str">
        <f>"00351548"</f>
        <v>00351548</v>
      </c>
    </row>
    <row r="1623" spans="1:2" x14ac:dyDescent="0.25">
      <c r="A1623" s="2">
        <v>1620</v>
      </c>
      <c r="B1623" s="2" t="str">
        <f>"00351881"</f>
        <v>00351881</v>
      </c>
    </row>
    <row r="1624" spans="1:2" x14ac:dyDescent="0.25">
      <c r="A1624" s="2">
        <v>1621</v>
      </c>
      <c r="B1624" s="2" t="str">
        <f>"00352345"</f>
        <v>00352345</v>
      </c>
    </row>
    <row r="1625" spans="1:2" x14ac:dyDescent="0.25">
      <c r="A1625" s="2">
        <v>1622</v>
      </c>
      <c r="B1625" s="2" t="str">
        <f>"00352543"</f>
        <v>00352543</v>
      </c>
    </row>
    <row r="1626" spans="1:2" x14ac:dyDescent="0.25">
      <c r="A1626" s="2">
        <v>1623</v>
      </c>
      <c r="B1626" s="2" t="str">
        <f>"00352556"</f>
        <v>00352556</v>
      </c>
    </row>
    <row r="1627" spans="1:2" x14ac:dyDescent="0.25">
      <c r="A1627" s="2">
        <v>1624</v>
      </c>
      <c r="B1627" s="2" t="str">
        <f>"00352851"</f>
        <v>00352851</v>
      </c>
    </row>
    <row r="1628" spans="1:2" x14ac:dyDescent="0.25">
      <c r="A1628" s="2">
        <v>1625</v>
      </c>
      <c r="B1628" s="2" t="str">
        <f>"00353071"</f>
        <v>00353071</v>
      </c>
    </row>
    <row r="1629" spans="1:2" x14ac:dyDescent="0.25">
      <c r="A1629" s="2">
        <v>1626</v>
      </c>
      <c r="B1629" s="2" t="str">
        <f>"00354272"</f>
        <v>00354272</v>
      </c>
    </row>
    <row r="1630" spans="1:2" x14ac:dyDescent="0.25">
      <c r="A1630" s="2">
        <v>1627</v>
      </c>
      <c r="B1630" s="2" t="str">
        <f>"00354687"</f>
        <v>00354687</v>
      </c>
    </row>
    <row r="1631" spans="1:2" x14ac:dyDescent="0.25">
      <c r="A1631" s="2">
        <v>1628</v>
      </c>
      <c r="B1631" s="2" t="str">
        <f>"00354703"</f>
        <v>00354703</v>
      </c>
    </row>
    <row r="1632" spans="1:2" x14ac:dyDescent="0.25">
      <c r="A1632" s="2">
        <v>1629</v>
      </c>
      <c r="B1632" s="2" t="str">
        <f>"00355037"</f>
        <v>00355037</v>
      </c>
    </row>
    <row r="1633" spans="1:2" x14ac:dyDescent="0.25">
      <c r="A1633" s="2">
        <v>1630</v>
      </c>
      <c r="B1633" s="2" t="str">
        <f>"00355223"</f>
        <v>00355223</v>
      </c>
    </row>
    <row r="1634" spans="1:2" x14ac:dyDescent="0.25">
      <c r="A1634" s="2">
        <v>1631</v>
      </c>
      <c r="B1634" s="2" t="str">
        <f>"00355345"</f>
        <v>00355345</v>
      </c>
    </row>
    <row r="1635" spans="1:2" x14ac:dyDescent="0.25">
      <c r="A1635" s="2">
        <v>1632</v>
      </c>
      <c r="B1635" s="2" t="str">
        <f>"00355658"</f>
        <v>00355658</v>
      </c>
    </row>
    <row r="1636" spans="1:2" x14ac:dyDescent="0.25">
      <c r="A1636" s="2">
        <v>1633</v>
      </c>
      <c r="B1636" s="2" t="str">
        <f>"00356055"</f>
        <v>00356055</v>
      </c>
    </row>
    <row r="1637" spans="1:2" x14ac:dyDescent="0.25">
      <c r="A1637" s="2">
        <v>1634</v>
      </c>
      <c r="B1637" s="2" t="str">
        <f>"00356079"</f>
        <v>00356079</v>
      </c>
    </row>
    <row r="1638" spans="1:2" x14ac:dyDescent="0.25">
      <c r="A1638" s="2">
        <v>1635</v>
      </c>
      <c r="B1638" s="2" t="str">
        <f>"00356462"</f>
        <v>00356462</v>
      </c>
    </row>
    <row r="1639" spans="1:2" x14ac:dyDescent="0.25">
      <c r="A1639" s="2">
        <v>1636</v>
      </c>
      <c r="B1639" s="2" t="str">
        <f>"00356549"</f>
        <v>00356549</v>
      </c>
    </row>
    <row r="1640" spans="1:2" x14ac:dyDescent="0.25">
      <c r="A1640" s="2">
        <v>1637</v>
      </c>
      <c r="B1640" s="2" t="str">
        <f>"00356953"</f>
        <v>00356953</v>
      </c>
    </row>
    <row r="1641" spans="1:2" x14ac:dyDescent="0.25">
      <c r="A1641" s="2">
        <v>1638</v>
      </c>
      <c r="B1641" s="2" t="str">
        <f>"00357008"</f>
        <v>00357008</v>
      </c>
    </row>
    <row r="1642" spans="1:2" x14ac:dyDescent="0.25">
      <c r="A1642" s="2">
        <v>1639</v>
      </c>
      <c r="B1642" s="2" t="str">
        <f>"00357036"</f>
        <v>00357036</v>
      </c>
    </row>
    <row r="1643" spans="1:2" x14ac:dyDescent="0.25">
      <c r="A1643" s="2">
        <v>1640</v>
      </c>
      <c r="B1643" s="2" t="str">
        <f>"00357328"</f>
        <v>00357328</v>
      </c>
    </row>
    <row r="1644" spans="1:2" x14ac:dyDescent="0.25">
      <c r="A1644" s="2">
        <v>1641</v>
      </c>
      <c r="B1644" s="2" t="str">
        <f>"00357537"</f>
        <v>00357537</v>
      </c>
    </row>
    <row r="1645" spans="1:2" x14ac:dyDescent="0.25">
      <c r="A1645" s="2">
        <v>1642</v>
      </c>
      <c r="B1645" s="2" t="str">
        <f>"00357577"</f>
        <v>00357577</v>
      </c>
    </row>
    <row r="1646" spans="1:2" x14ac:dyDescent="0.25">
      <c r="A1646" s="2">
        <v>1643</v>
      </c>
      <c r="B1646" s="2" t="str">
        <f>"00357905"</f>
        <v>00357905</v>
      </c>
    </row>
    <row r="1647" spans="1:2" x14ac:dyDescent="0.25">
      <c r="A1647" s="2">
        <v>1644</v>
      </c>
      <c r="B1647" s="2" t="str">
        <f>"00358324"</f>
        <v>00358324</v>
      </c>
    </row>
    <row r="1648" spans="1:2" x14ac:dyDescent="0.25">
      <c r="A1648" s="2">
        <v>1645</v>
      </c>
      <c r="B1648" s="2" t="str">
        <f>"00358638"</f>
        <v>00358638</v>
      </c>
    </row>
    <row r="1649" spans="1:2" x14ac:dyDescent="0.25">
      <c r="A1649" s="2">
        <v>1646</v>
      </c>
      <c r="B1649" s="2" t="str">
        <f>"00358650"</f>
        <v>00358650</v>
      </c>
    </row>
    <row r="1650" spans="1:2" x14ac:dyDescent="0.25">
      <c r="A1650" s="2">
        <v>1647</v>
      </c>
      <c r="B1650" s="2" t="str">
        <f>"00358694"</f>
        <v>00358694</v>
      </c>
    </row>
    <row r="1651" spans="1:2" x14ac:dyDescent="0.25">
      <c r="A1651" s="2">
        <v>1648</v>
      </c>
      <c r="B1651" s="2" t="str">
        <f>"00358840"</f>
        <v>00358840</v>
      </c>
    </row>
    <row r="1652" spans="1:2" x14ac:dyDescent="0.25">
      <c r="A1652" s="2">
        <v>1649</v>
      </c>
      <c r="B1652" s="2" t="str">
        <f>"00358874"</f>
        <v>00358874</v>
      </c>
    </row>
    <row r="1653" spans="1:2" x14ac:dyDescent="0.25">
      <c r="A1653" s="2">
        <v>1650</v>
      </c>
      <c r="B1653" s="2" t="str">
        <f>"00359003"</f>
        <v>00359003</v>
      </c>
    </row>
    <row r="1654" spans="1:2" x14ac:dyDescent="0.25">
      <c r="A1654" s="2">
        <v>1651</v>
      </c>
      <c r="B1654" s="2" t="str">
        <f>"00359063"</f>
        <v>00359063</v>
      </c>
    </row>
    <row r="1655" spans="1:2" x14ac:dyDescent="0.25">
      <c r="A1655" s="2">
        <v>1652</v>
      </c>
      <c r="B1655" s="2" t="str">
        <f>"00359320"</f>
        <v>00359320</v>
      </c>
    </row>
    <row r="1656" spans="1:2" x14ac:dyDescent="0.25">
      <c r="A1656" s="2">
        <v>1653</v>
      </c>
      <c r="B1656" s="2" t="str">
        <f>"00359581"</f>
        <v>00359581</v>
      </c>
    </row>
    <row r="1657" spans="1:2" x14ac:dyDescent="0.25">
      <c r="A1657" s="2">
        <v>1654</v>
      </c>
      <c r="B1657" s="2" t="str">
        <f>"00359846"</f>
        <v>00359846</v>
      </c>
    </row>
    <row r="1658" spans="1:2" x14ac:dyDescent="0.25">
      <c r="A1658" s="2">
        <v>1655</v>
      </c>
      <c r="B1658" s="2" t="str">
        <f>"00359988"</f>
        <v>00359988</v>
      </c>
    </row>
    <row r="1659" spans="1:2" x14ac:dyDescent="0.25">
      <c r="A1659" s="2">
        <v>1656</v>
      </c>
      <c r="B1659" s="2" t="str">
        <f>"00360098"</f>
        <v>00360098</v>
      </c>
    </row>
    <row r="1660" spans="1:2" x14ac:dyDescent="0.25">
      <c r="A1660" s="2">
        <v>1657</v>
      </c>
      <c r="B1660" s="2" t="str">
        <f>"00360411"</f>
        <v>00360411</v>
      </c>
    </row>
    <row r="1661" spans="1:2" x14ac:dyDescent="0.25">
      <c r="A1661" s="2">
        <v>1658</v>
      </c>
      <c r="B1661" s="2" t="str">
        <f>"00360477"</f>
        <v>00360477</v>
      </c>
    </row>
    <row r="1662" spans="1:2" x14ac:dyDescent="0.25">
      <c r="A1662" s="2">
        <v>1659</v>
      </c>
      <c r="B1662" s="2" t="str">
        <f>"00360518"</f>
        <v>00360518</v>
      </c>
    </row>
    <row r="1663" spans="1:2" x14ac:dyDescent="0.25">
      <c r="A1663" s="2">
        <v>1660</v>
      </c>
      <c r="B1663" s="2" t="str">
        <f>"00360681"</f>
        <v>00360681</v>
      </c>
    </row>
    <row r="1664" spans="1:2" x14ac:dyDescent="0.25">
      <c r="A1664" s="2">
        <v>1661</v>
      </c>
      <c r="B1664" s="2" t="str">
        <f>"00360745"</f>
        <v>00360745</v>
      </c>
    </row>
    <row r="1665" spans="1:2" x14ac:dyDescent="0.25">
      <c r="A1665" s="2">
        <v>1662</v>
      </c>
      <c r="B1665" s="2" t="str">
        <f>"00361268"</f>
        <v>00361268</v>
      </c>
    </row>
    <row r="1666" spans="1:2" x14ac:dyDescent="0.25">
      <c r="A1666" s="2">
        <v>1663</v>
      </c>
      <c r="B1666" s="2" t="str">
        <f>"00361521"</f>
        <v>00361521</v>
      </c>
    </row>
    <row r="1667" spans="1:2" x14ac:dyDescent="0.25">
      <c r="A1667" s="2">
        <v>1664</v>
      </c>
      <c r="B1667" s="2" t="str">
        <f>"00361563"</f>
        <v>00361563</v>
      </c>
    </row>
    <row r="1668" spans="1:2" x14ac:dyDescent="0.25">
      <c r="A1668" s="2">
        <v>1665</v>
      </c>
      <c r="B1668" s="2" t="str">
        <f>"00361728"</f>
        <v>00361728</v>
      </c>
    </row>
    <row r="1669" spans="1:2" x14ac:dyDescent="0.25">
      <c r="A1669" s="2">
        <v>1666</v>
      </c>
      <c r="B1669" s="2" t="str">
        <f>"00361848"</f>
        <v>00361848</v>
      </c>
    </row>
    <row r="1670" spans="1:2" x14ac:dyDescent="0.25">
      <c r="A1670" s="2">
        <v>1667</v>
      </c>
      <c r="B1670" s="2" t="str">
        <f>"00362112"</f>
        <v>00362112</v>
      </c>
    </row>
    <row r="1671" spans="1:2" x14ac:dyDescent="0.25">
      <c r="A1671" s="2">
        <v>1668</v>
      </c>
      <c r="B1671" s="2" t="str">
        <f>"00362187"</f>
        <v>00362187</v>
      </c>
    </row>
    <row r="1672" spans="1:2" x14ac:dyDescent="0.25">
      <c r="A1672" s="2">
        <v>1669</v>
      </c>
      <c r="B1672" s="2" t="str">
        <f>"00362200"</f>
        <v>00362200</v>
      </c>
    </row>
    <row r="1673" spans="1:2" x14ac:dyDescent="0.25">
      <c r="A1673" s="2">
        <v>1670</v>
      </c>
      <c r="B1673" s="2" t="str">
        <f>"00362217"</f>
        <v>00362217</v>
      </c>
    </row>
    <row r="1674" spans="1:2" x14ac:dyDescent="0.25">
      <c r="A1674" s="2">
        <v>1671</v>
      </c>
      <c r="B1674" s="2" t="str">
        <f>"00362512"</f>
        <v>00362512</v>
      </c>
    </row>
    <row r="1675" spans="1:2" x14ac:dyDescent="0.25">
      <c r="A1675" s="2">
        <v>1672</v>
      </c>
      <c r="B1675" s="2" t="str">
        <f>"00362556"</f>
        <v>00362556</v>
      </c>
    </row>
    <row r="1676" spans="1:2" x14ac:dyDescent="0.25">
      <c r="A1676" s="2">
        <v>1673</v>
      </c>
      <c r="B1676" s="2" t="str">
        <f>"00362811"</f>
        <v>00362811</v>
      </c>
    </row>
    <row r="1677" spans="1:2" x14ac:dyDescent="0.25">
      <c r="A1677" s="2">
        <v>1674</v>
      </c>
      <c r="B1677" s="2" t="str">
        <f>"00362902"</f>
        <v>00362902</v>
      </c>
    </row>
    <row r="1678" spans="1:2" x14ac:dyDescent="0.25">
      <c r="A1678" s="2">
        <v>1675</v>
      </c>
      <c r="B1678" s="2" t="str">
        <f>"00362987"</f>
        <v>00362987</v>
      </c>
    </row>
    <row r="1679" spans="1:2" x14ac:dyDescent="0.25">
      <c r="A1679" s="2">
        <v>1676</v>
      </c>
      <c r="B1679" s="2" t="str">
        <f>"00363021"</f>
        <v>00363021</v>
      </c>
    </row>
    <row r="1680" spans="1:2" x14ac:dyDescent="0.25">
      <c r="A1680" s="2">
        <v>1677</v>
      </c>
      <c r="B1680" s="2" t="str">
        <f>"00363047"</f>
        <v>00363047</v>
      </c>
    </row>
    <row r="1681" spans="1:2" x14ac:dyDescent="0.25">
      <c r="A1681" s="2">
        <v>1678</v>
      </c>
      <c r="B1681" s="2" t="str">
        <f>"00363601"</f>
        <v>00363601</v>
      </c>
    </row>
    <row r="1682" spans="1:2" x14ac:dyDescent="0.25">
      <c r="A1682" s="2">
        <v>1679</v>
      </c>
      <c r="B1682" s="2" t="str">
        <f>"00363757"</f>
        <v>00363757</v>
      </c>
    </row>
    <row r="1683" spans="1:2" x14ac:dyDescent="0.25">
      <c r="A1683" s="2">
        <v>1680</v>
      </c>
      <c r="B1683" s="2" t="str">
        <f>"00363845"</f>
        <v>00363845</v>
      </c>
    </row>
    <row r="1684" spans="1:2" x14ac:dyDescent="0.25">
      <c r="A1684" s="2">
        <v>1681</v>
      </c>
      <c r="B1684" s="2" t="str">
        <f>"00363969"</f>
        <v>00363969</v>
      </c>
    </row>
    <row r="1685" spans="1:2" x14ac:dyDescent="0.25">
      <c r="A1685" s="2">
        <v>1682</v>
      </c>
      <c r="B1685" s="2" t="str">
        <f>"00364044"</f>
        <v>00364044</v>
      </c>
    </row>
    <row r="1686" spans="1:2" x14ac:dyDescent="0.25">
      <c r="A1686" s="2">
        <v>1683</v>
      </c>
      <c r="B1686" s="2" t="str">
        <f>"00364719"</f>
        <v>00364719</v>
      </c>
    </row>
    <row r="1687" spans="1:2" x14ac:dyDescent="0.25">
      <c r="A1687" s="2">
        <v>1684</v>
      </c>
      <c r="B1687" s="2" t="str">
        <f>"00364839"</f>
        <v>00364839</v>
      </c>
    </row>
    <row r="1688" spans="1:2" x14ac:dyDescent="0.25">
      <c r="A1688" s="2">
        <v>1685</v>
      </c>
      <c r="B1688" s="2" t="str">
        <f>"00364878"</f>
        <v>00364878</v>
      </c>
    </row>
    <row r="1689" spans="1:2" x14ac:dyDescent="0.25">
      <c r="A1689" s="2">
        <v>1686</v>
      </c>
      <c r="B1689" s="2" t="str">
        <f>"00365016"</f>
        <v>00365016</v>
      </c>
    </row>
    <row r="1690" spans="1:2" x14ac:dyDescent="0.25">
      <c r="A1690" s="2">
        <v>1687</v>
      </c>
      <c r="B1690" s="2" t="str">
        <f>"00365203"</f>
        <v>00365203</v>
      </c>
    </row>
    <row r="1691" spans="1:2" x14ac:dyDescent="0.25">
      <c r="A1691" s="2">
        <v>1688</v>
      </c>
      <c r="B1691" s="2" t="str">
        <f>"00365850"</f>
        <v>00365850</v>
      </c>
    </row>
    <row r="1692" spans="1:2" x14ac:dyDescent="0.25">
      <c r="A1692" s="2">
        <v>1689</v>
      </c>
      <c r="B1692" s="2" t="str">
        <f>"00365868"</f>
        <v>00365868</v>
      </c>
    </row>
    <row r="1693" spans="1:2" x14ac:dyDescent="0.25">
      <c r="A1693" s="2">
        <v>1690</v>
      </c>
      <c r="B1693" s="2" t="str">
        <f>"00365971"</f>
        <v>00365971</v>
      </c>
    </row>
    <row r="1694" spans="1:2" x14ac:dyDescent="0.25">
      <c r="A1694" s="2">
        <v>1691</v>
      </c>
      <c r="B1694" s="2" t="str">
        <f>"00365998"</f>
        <v>00365998</v>
      </c>
    </row>
    <row r="1695" spans="1:2" x14ac:dyDescent="0.25">
      <c r="A1695" s="2">
        <v>1692</v>
      </c>
      <c r="B1695" s="2" t="str">
        <f>"00366110"</f>
        <v>00366110</v>
      </c>
    </row>
    <row r="1696" spans="1:2" x14ac:dyDescent="0.25">
      <c r="A1696" s="2">
        <v>1693</v>
      </c>
      <c r="B1696" s="2" t="str">
        <f>"00366199"</f>
        <v>00366199</v>
      </c>
    </row>
    <row r="1697" spans="1:2" x14ac:dyDescent="0.25">
      <c r="A1697" s="2">
        <v>1694</v>
      </c>
      <c r="B1697" s="2" t="str">
        <f>"00366461"</f>
        <v>00366461</v>
      </c>
    </row>
    <row r="1698" spans="1:2" x14ac:dyDescent="0.25">
      <c r="A1698" s="2">
        <v>1695</v>
      </c>
      <c r="B1698" s="2" t="str">
        <f>"00366644"</f>
        <v>00366644</v>
      </c>
    </row>
    <row r="1699" spans="1:2" x14ac:dyDescent="0.25">
      <c r="A1699" s="2">
        <v>1696</v>
      </c>
      <c r="B1699" s="2" t="str">
        <f>"00366686"</f>
        <v>00366686</v>
      </c>
    </row>
    <row r="1700" spans="1:2" x14ac:dyDescent="0.25">
      <c r="A1700" s="2">
        <v>1697</v>
      </c>
      <c r="B1700" s="2" t="str">
        <f>"00366946"</f>
        <v>00366946</v>
      </c>
    </row>
    <row r="1701" spans="1:2" x14ac:dyDescent="0.25">
      <c r="A1701" s="2">
        <v>1698</v>
      </c>
      <c r="B1701" s="2" t="str">
        <f>"00366956"</f>
        <v>00366956</v>
      </c>
    </row>
    <row r="1702" spans="1:2" x14ac:dyDescent="0.25">
      <c r="A1702" s="2">
        <v>1699</v>
      </c>
      <c r="B1702" s="2" t="str">
        <f>"00367145"</f>
        <v>00367145</v>
      </c>
    </row>
    <row r="1703" spans="1:2" x14ac:dyDescent="0.25">
      <c r="A1703" s="2">
        <v>1700</v>
      </c>
      <c r="B1703" s="2" t="str">
        <f>"00367632"</f>
        <v>00367632</v>
      </c>
    </row>
    <row r="1704" spans="1:2" x14ac:dyDescent="0.25">
      <c r="A1704" s="2">
        <v>1701</v>
      </c>
      <c r="B1704" s="2" t="str">
        <f>"00368228"</f>
        <v>00368228</v>
      </c>
    </row>
    <row r="1705" spans="1:2" x14ac:dyDescent="0.25">
      <c r="A1705" s="2">
        <v>1702</v>
      </c>
      <c r="B1705" s="2" t="str">
        <f>"00368394"</f>
        <v>00368394</v>
      </c>
    </row>
    <row r="1706" spans="1:2" x14ac:dyDescent="0.25">
      <c r="A1706" s="2">
        <v>1703</v>
      </c>
      <c r="B1706" s="2" t="str">
        <f>"00368562"</f>
        <v>00368562</v>
      </c>
    </row>
    <row r="1707" spans="1:2" x14ac:dyDescent="0.25">
      <c r="A1707" s="2">
        <v>1704</v>
      </c>
      <c r="B1707" s="2" t="str">
        <f>"00368572"</f>
        <v>00368572</v>
      </c>
    </row>
    <row r="1708" spans="1:2" x14ac:dyDescent="0.25">
      <c r="A1708" s="2">
        <v>1705</v>
      </c>
      <c r="B1708" s="2" t="str">
        <f>"00368732"</f>
        <v>00368732</v>
      </c>
    </row>
    <row r="1709" spans="1:2" x14ac:dyDescent="0.25">
      <c r="A1709" s="2">
        <v>1706</v>
      </c>
      <c r="B1709" s="2" t="str">
        <f>"00368908"</f>
        <v>00368908</v>
      </c>
    </row>
    <row r="1710" spans="1:2" x14ac:dyDescent="0.25">
      <c r="A1710" s="2">
        <v>1707</v>
      </c>
      <c r="B1710" s="2" t="str">
        <f>"00368918"</f>
        <v>00368918</v>
      </c>
    </row>
    <row r="1711" spans="1:2" x14ac:dyDescent="0.25">
      <c r="A1711" s="2">
        <v>1708</v>
      </c>
      <c r="B1711" s="2" t="str">
        <f>"00368929"</f>
        <v>00368929</v>
      </c>
    </row>
    <row r="1712" spans="1:2" x14ac:dyDescent="0.25">
      <c r="A1712" s="2">
        <v>1709</v>
      </c>
      <c r="B1712" s="2" t="str">
        <f>"00369002"</f>
        <v>00369002</v>
      </c>
    </row>
    <row r="1713" spans="1:2" x14ac:dyDescent="0.25">
      <c r="A1713" s="2">
        <v>1710</v>
      </c>
      <c r="B1713" s="2" t="str">
        <f>"00369012"</f>
        <v>00369012</v>
      </c>
    </row>
    <row r="1714" spans="1:2" x14ac:dyDescent="0.25">
      <c r="A1714" s="2">
        <v>1711</v>
      </c>
      <c r="B1714" s="2" t="str">
        <f>"00369040"</f>
        <v>00369040</v>
      </c>
    </row>
    <row r="1715" spans="1:2" x14ac:dyDescent="0.25">
      <c r="A1715" s="2">
        <v>1712</v>
      </c>
      <c r="B1715" s="2" t="str">
        <f>"00369093"</f>
        <v>00369093</v>
      </c>
    </row>
    <row r="1716" spans="1:2" x14ac:dyDescent="0.25">
      <c r="A1716" s="2">
        <v>1713</v>
      </c>
      <c r="B1716" s="2" t="str">
        <f>"00369105"</f>
        <v>00369105</v>
      </c>
    </row>
    <row r="1717" spans="1:2" x14ac:dyDescent="0.25">
      <c r="A1717" s="2">
        <v>1714</v>
      </c>
      <c r="B1717" s="2" t="str">
        <f>"00369135"</f>
        <v>00369135</v>
      </c>
    </row>
    <row r="1718" spans="1:2" x14ac:dyDescent="0.25">
      <c r="A1718" s="2">
        <v>1715</v>
      </c>
      <c r="B1718" s="2" t="str">
        <f>"00369192"</f>
        <v>00369192</v>
      </c>
    </row>
    <row r="1719" spans="1:2" x14ac:dyDescent="0.25">
      <c r="A1719" s="2">
        <v>1716</v>
      </c>
      <c r="B1719" s="2" t="str">
        <f>"00369487"</f>
        <v>00369487</v>
      </c>
    </row>
    <row r="1720" spans="1:2" x14ac:dyDescent="0.25">
      <c r="A1720" s="2">
        <v>1717</v>
      </c>
      <c r="B1720" s="2" t="str">
        <f>"00369672"</f>
        <v>00369672</v>
      </c>
    </row>
    <row r="1721" spans="1:2" x14ac:dyDescent="0.25">
      <c r="A1721" s="2">
        <v>1718</v>
      </c>
      <c r="B1721" s="2" t="str">
        <f>"00369712"</f>
        <v>00369712</v>
      </c>
    </row>
    <row r="1722" spans="1:2" x14ac:dyDescent="0.25">
      <c r="A1722" s="2">
        <v>1719</v>
      </c>
      <c r="B1722" s="2" t="str">
        <f>"00369841"</f>
        <v>00369841</v>
      </c>
    </row>
    <row r="1723" spans="1:2" x14ac:dyDescent="0.25">
      <c r="A1723" s="2">
        <v>1720</v>
      </c>
      <c r="B1723" s="2" t="str">
        <f>"00370041"</f>
        <v>00370041</v>
      </c>
    </row>
    <row r="1724" spans="1:2" x14ac:dyDescent="0.25">
      <c r="A1724" s="2">
        <v>1721</v>
      </c>
      <c r="B1724" s="2" t="str">
        <f>"00370126"</f>
        <v>00370126</v>
      </c>
    </row>
    <row r="1725" spans="1:2" x14ac:dyDescent="0.25">
      <c r="A1725" s="2">
        <v>1722</v>
      </c>
      <c r="B1725" s="2" t="str">
        <f>"00370678"</f>
        <v>00370678</v>
      </c>
    </row>
    <row r="1726" spans="1:2" x14ac:dyDescent="0.25">
      <c r="A1726" s="2">
        <v>1723</v>
      </c>
      <c r="B1726" s="2" t="str">
        <f>"00370702"</f>
        <v>00370702</v>
      </c>
    </row>
    <row r="1727" spans="1:2" x14ac:dyDescent="0.25">
      <c r="A1727" s="2">
        <v>1724</v>
      </c>
      <c r="B1727" s="2" t="str">
        <f>"00370765"</f>
        <v>00370765</v>
      </c>
    </row>
    <row r="1728" spans="1:2" x14ac:dyDescent="0.25">
      <c r="A1728" s="2">
        <v>1725</v>
      </c>
      <c r="B1728" s="2" t="str">
        <f>"00372183"</f>
        <v>00372183</v>
      </c>
    </row>
    <row r="1729" spans="1:2" x14ac:dyDescent="0.25">
      <c r="A1729" s="2">
        <v>1726</v>
      </c>
      <c r="B1729" s="2" t="str">
        <f>"00373543"</f>
        <v>00373543</v>
      </c>
    </row>
    <row r="1730" spans="1:2" x14ac:dyDescent="0.25">
      <c r="A1730" s="2">
        <v>1727</v>
      </c>
      <c r="B1730" s="2" t="str">
        <f>"00373791"</f>
        <v>00373791</v>
      </c>
    </row>
    <row r="1731" spans="1:2" x14ac:dyDescent="0.25">
      <c r="A1731" s="2">
        <v>1728</v>
      </c>
      <c r="B1731" s="2" t="str">
        <f>"00374834"</f>
        <v>00374834</v>
      </c>
    </row>
    <row r="1732" spans="1:2" x14ac:dyDescent="0.25">
      <c r="A1732" s="2">
        <v>1729</v>
      </c>
      <c r="B1732" s="2" t="str">
        <f>"00375654"</f>
        <v>00375654</v>
      </c>
    </row>
    <row r="1733" spans="1:2" x14ac:dyDescent="0.25">
      <c r="A1733" s="2">
        <v>1730</v>
      </c>
      <c r="B1733" s="2" t="str">
        <f>"00376038"</f>
        <v>00376038</v>
      </c>
    </row>
    <row r="1734" spans="1:2" x14ac:dyDescent="0.25">
      <c r="A1734" s="2">
        <v>1731</v>
      </c>
      <c r="B1734" s="2" t="str">
        <f>"00376191"</f>
        <v>00376191</v>
      </c>
    </row>
    <row r="1735" spans="1:2" x14ac:dyDescent="0.25">
      <c r="A1735" s="2">
        <v>1732</v>
      </c>
      <c r="B1735" s="2" t="str">
        <f>"00377206"</f>
        <v>00377206</v>
      </c>
    </row>
    <row r="1736" spans="1:2" x14ac:dyDescent="0.25">
      <c r="A1736" s="2">
        <v>1733</v>
      </c>
      <c r="B1736" s="2" t="str">
        <f>"00378390"</f>
        <v>00378390</v>
      </c>
    </row>
    <row r="1737" spans="1:2" x14ac:dyDescent="0.25">
      <c r="A1737" s="2">
        <v>1734</v>
      </c>
      <c r="B1737" s="2" t="str">
        <f>"00380293"</f>
        <v>00380293</v>
      </c>
    </row>
    <row r="1738" spans="1:2" x14ac:dyDescent="0.25">
      <c r="A1738" s="2">
        <v>1735</v>
      </c>
      <c r="B1738" s="2" t="str">
        <f>"00380405"</f>
        <v>00380405</v>
      </c>
    </row>
    <row r="1739" spans="1:2" x14ac:dyDescent="0.25">
      <c r="A1739" s="2">
        <v>1736</v>
      </c>
      <c r="B1739" s="2" t="str">
        <f>"00380481"</f>
        <v>00380481</v>
      </c>
    </row>
    <row r="1740" spans="1:2" x14ac:dyDescent="0.25">
      <c r="A1740" s="2">
        <v>1737</v>
      </c>
      <c r="B1740" s="2" t="str">
        <f>"00383011"</f>
        <v>00383011</v>
      </c>
    </row>
    <row r="1741" spans="1:2" x14ac:dyDescent="0.25">
      <c r="A1741" s="2">
        <v>1738</v>
      </c>
      <c r="B1741" s="2" t="str">
        <f>"00385967"</f>
        <v>00385967</v>
      </c>
    </row>
    <row r="1742" spans="1:2" x14ac:dyDescent="0.25">
      <c r="A1742" s="2">
        <v>1739</v>
      </c>
      <c r="B1742" s="2" t="str">
        <f>"00386194"</f>
        <v>00386194</v>
      </c>
    </row>
    <row r="1743" spans="1:2" x14ac:dyDescent="0.25">
      <c r="A1743" s="2">
        <v>1740</v>
      </c>
      <c r="B1743" s="2" t="str">
        <f>"00387402"</f>
        <v>00387402</v>
      </c>
    </row>
    <row r="1744" spans="1:2" x14ac:dyDescent="0.25">
      <c r="A1744" s="2">
        <v>1741</v>
      </c>
      <c r="B1744" s="2" t="str">
        <f>"00390363"</f>
        <v>00390363</v>
      </c>
    </row>
    <row r="1745" spans="1:2" x14ac:dyDescent="0.25">
      <c r="A1745" s="2">
        <v>1742</v>
      </c>
      <c r="B1745" s="2" t="str">
        <f>"00392554"</f>
        <v>00392554</v>
      </c>
    </row>
    <row r="1746" spans="1:2" x14ac:dyDescent="0.25">
      <c r="A1746" s="2">
        <v>1743</v>
      </c>
      <c r="B1746" s="2" t="str">
        <f>"00395722"</f>
        <v>00395722</v>
      </c>
    </row>
    <row r="1747" spans="1:2" x14ac:dyDescent="0.25">
      <c r="A1747" s="2">
        <v>1744</v>
      </c>
      <c r="B1747" s="2" t="str">
        <f>"00396485"</f>
        <v>00396485</v>
      </c>
    </row>
    <row r="1748" spans="1:2" x14ac:dyDescent="0.25">
      <c r="A1748" s="2">
        <v>1745</v>
      </c>
      <c r="B1748" s="2" t="str">
        <f>"00399079"</f>
        <v>00399079</v>
      </c>
    </row>
    <row r="1749" spans="1:2" x14ac:dyDescent="0.25">
      <c r="A1749" s="2">
        <v>1746</v>
      </c>
      <c r="B1749" s="2" t="str">
        <f>"00399429"</f>
        <v>00399429</v>
      </c>
    </row>
    <row r="1750" spans="1:2" x14ac:dyDescent="0.25">
      <c r="A1750" s="2">
        <v>1747</v>
      </c>
      <c r="B1750" s="2" t="str">
        <f>"00399797"</f>
        <v>00399797</v>
      </c>
    </row>
    <row r="1751" spans="1:2" x14ac:dyDescent="0.25">
      <c r="A1751" s="2">
        <v>1748</v>
      </c>
      <c r="B1751" s="2" t="str">
        <f>"00401543"</f>
        <v>00401543</v>
      </c>
    </row>
    <row r="1752" spans="1:2" x14ac:dyDescent="0.25">
      <c r="A1752" s="2">
        <v>1749</v>
      </c>
      <c r="B1752" s="2" t="str">
        <f>"00403113"</f>
        <v>00403113</v>
      </c>
    </row>
    <row r="1753" spans="1:2" x14ac:dyDescent="0.25">
      <c r="A1753" s="2">
        <v>1750</v>
      </c>
      <c r="B1753" s="2" t="str">
        <f>"00407365"</f>
        <v>00407365</v>
      </c>
    </row>
    <row r="1754" spans="1:2" x14ac:dyDescent="0.25">
      <c r="A1754" s="2">
        <v>1751</v>
      </c>
      <c r="B1754" s="2" t="str">
        <f>"00415975"</f>
        <v>00415975</v>
      </c>
    </row>
    <row r="1755" spans="1:2" x14ac:dyDescent="0.25">
      <c r="A1755" s="2">
        <v>1752</v>
      </c>
      <c r="B1755" s="2" t="str">
        <f>"00416225"</f>
        <v>00416225</v>
      </c>
    </row>
    <row r="1756" spans="1:2" x14ac:dyDescent="0.25">
      <c r="A1756" s="2">
        <v>1753</v>
      </c>
      <c r="B1756" s="2" t="str">
        <f>"00416503"</f>
        <v>00416503</v>
      </c>
    </row>
    <row r="1757" spans="1:2" x14ac:dyDescent="0.25">
      <c r="A1757" s="2">
        <v>1754</v>
      </c>
      <c r="B1757" s="2" t="str">
        <f>"00417977"</f>
        <v>00417977</v>
      </c>
    </row>
    <row r="1758" spans="1:2" x14ac:dyDescent="0.25">
      <c r="A1758" s="2">
        <v>1755</v>
      </c>
      <c r="B1758" s="2" t="str">
        <f>"00418381"</f>
        <v>00418381</v>
      </c>
    </row>
    <row r="1759" spans="1:2" x14ac:dyDescent="0.25">
      <c r="A1759" s="2">
        <v>1756</v>
      </c>
      <c r="B1759" s="2" t="str">
        <f>"00422278"</f>
        <v>00422278</v>
      </c>
    </row>
    <row r="1760" spans="1:2" x14ac:dyDescent="0.25">
      <c r="A1760" s="2">
        <v>1757</v>
      </c>
      <c r="B1760" s="2" t="str">
        <f>"00422767"</f>
        <v>00422767</v>
      </c>
    </row>
    <row r="1761" spans="1:2" x14ac:dyDescent="0.25">
      <c r="A1761" s="2">
        <v>1758</v>
      </c>
      <c r="B1761" s="2" t="str">
        <f>"00424553"</f>
        <v>00424553</v>
      </c>
    </row>
    <row r="1762" spans="1:2" x14ac:dyDescent="0.25">
      <c r="A1762" s="2">
        <v>1759</v>
      </c>
      <c r="B1762" s="2" t="str">
        <f>"00424666"</f>
        <v>00424666</v>
      </c>
    </row>
    <row r="1763" spans="1:2" x14ac:dyDescent="0.25">
      <c r="A1763" s="2">
        <v>1760</v>
      </c>
      <c r="B1763" s="2" t="str">
        <f>"00424674"</f>
        <v>00424674</v>
      </c>
    </row>
    <row r="1764" spans="1:2" x14ac:dyDescent="0.25">
      <c r="A1764" s="2">
        <v>1761</v>
      </c>
      <c r="B1764" s="2" t="str">
        <f>"00424689"</f>
        <v>00424689</v>
      </c>
    </row>
    <row r="1765" spans="1:2" x14ac:dyDescent="0.25">
      <c r="A1765" s="2">
        <v>1762</v>
      </c>
      <c r="B1765" s="2" t="str">
        <f>"00424720"</f>
        <v>00424720</v>
      </c>
    </row>
    <row r="1766" spans="1:2" x14ac:dyDescent="0.25">
      <c r="A1766" s="2">
        <v>1763</v>
      </c>
      <c r="B1766" s="2" t="str">
        <f>"00424802"</f>
        <v>00424802</v>
      </c>
    </row>
    <row r="1767" spans="1:2" x14ac:dyDescent="0.25">
      <c r="A1767" s="2">
        <v>1764</v>
      </c>
      <c r="B1767" s="2" t="str">
        <f>"00425788"</f>
        <v>00425788</v>
      </c>
    </row>
    <row r="1768" spans="1:2" x14ac:dyDescent="0.25">
      <c r="A1768" s="2">
        <v>1765</v>
      </c>
      <c r="B1768" s="2" t="str">
        <f>"00425795"</f>
        <v>00425795</v>
      </c>
    </row>
    <row r="1769" spans="1:2" x14ac:dyDescent="0.25">
      <c r="A1769" s="2">
        <v>1766</v>
      </c>
      <c r="B1769" s="2" t="str">
        <f>"00426016"</f>
        <v>00426016</v>
      </c>
    </row>
    <row r="1770" spans="1:2" x14ac:dyDescent="0.25">
      <c r="A1770" s="2">
        <v>1767</v>
      </c>
      <c r="B1770" s="2" t="str">
        <f>"00426315"</f>
        <v>00426315</v>
      </c>
    </row>
    <row r="1771" spans="1:2" x14ac:dyDescent="0.25">
      <c r="A1771" s="2">
        <v>1768</v>
      </c>
      <c r="B1771" s="2" t="str">
        <f>"00426402"</f>
        <v>00426402</v>
      </c>
    </row>
    <row r="1772" spans="1:2" x14ac:dyDescent="0.25">
      <c r="A1772" s="2">
        <v>1769</v>
      </c>
      <c r="B1772" s="2" t="str">
        <f>"00426497"</f>
        <v>00426497</v>
      </c>
    </row>
    <row r="1773" spans="1:2" x14ac:dyDescent="0.25">
      <c r="A1773" s="2">
        <v>1770</v>
      </c>
      <c r="B1773" s="2" t="str">
        <f>"00427274"</f>
        <v>00427274</v>
      </c>
    </row>
    <row r="1774" spans="1:2" x14ac:dyDescent="0.25">
      <c r="A1774" s="2">
        <v>1771</v>
      </c>
      <c r="B1774" s="2" t="str">
        <f>"00427477"</f>
        <v>00427477</v>
      </c>
    </row>
    <row r="1775" spans="1:2" x14ac:dyDescent="0.25">
      <c r="A1775" s="2">
        <v>1772</v>
      </c>
      <c r="B1775" s="2" t="str">
        <f>"00427527"</f>
        <v>00427527</v>
      </c>
    </row>
    <row r="1776" spans="1:2" x14ac:dyDescent="0.25">
      <c r="A1776" s="2">
        <v>1773</v>
      </c>
      <c r="B1776" s="2" t="str">
        <f>"00427599"</f>
        <v>00427599</v>
      </c>
    </row>
    <row r="1777" spans="1:2" x14ac:dyDescent="0.25">
      <c r="A1777" s="2">
        <v>1774</v>
      </c>
      <c r="B1777" s="2" t="str">
        <f>"00427696"</f>
        <v>00427696</v>
      </c>
    </row>
    <row r="1778" spans="1:2" x14ac:dyDescent="0.25">
      <c r="A1778" s="2">
        <v>1775</v>
      </c>
      <c r="B1778" s="2" t="str">
        <f>"00427761"</f>
        <v>00427761</v>
      </c>
    </row>
    <row r="1779" spans="1:2" x14ac:dyDescent="0.25">
      <c r="A1779" s="2">
        <v>1776</v>
      </c>
      <c r="B1779" s="2" t="str">
        <f>"00427998"</f>
        <v>00427998</v>
      </c>
    </row>
    <row r="1780" spans="1:2" x14ac:dyDescent="0.25">
      <c r="A1780" s="2">
        <v>1777</v>
      </c>
      <c r="B1780" s="2" t="str">
        <f>"00428005"</f>
        <v>00428005</v>
      </c>
    </row>
    <row r="1781" spans="1:2" x14ac:dyDescent="0.25">
      <c r="A1781" s="2">
        <v>1778</v>
      </c>
      <c r="B1781" s="2" t="str">
        <f>"00428017"</f>
        <v>00428017</v>
      </c>
    </row>
    <row r="1782" spans="1:2" x14ac:dyDescent="0.25">
      <c r="A1782" s="2">
        <v>1779</v>
      </c>
      <c r="B1782" s="2" t="str">
        <f>"00428303"</f>
        <v>00428303</v>
      </c>
    </row>
    <row r="1783" spans="1:2" x14ac:dyDescent="0.25">
      <c r="A1783" s="2">
        <v>1780</v>
      </c>
      <c r="B1783" s="2" t="str">
        <f>"00428585"</f>
        <v>00428585</v>
      </c>
    </row>
    <row r="1784" spans="1:2" x14ac:dyDescent="0.25">
      <c r="A1784" s="2">
        <v>1781</v>
      </c>
      <c r="B1784" s="2" t="str">
        <f>"00428756"</f>
        <v>00428756</v>
      </c>
    </row>
    <row r="1785" spans="1:2" x14ac:dyDescent="0.25">
      <c r="A1785" s="2">
        <v>1782</v>
      </c>
      <c r="B1785" s="2" t="str">
        <f>"00428809"</f>
        <v>00428809</v>
      </c>
    </row>
    <row r="1786" spans="1:2" x14ac:dyDescent="0.25">
      <c r="A1786" s="2">
        <v>1783</v>
      </c>
      <c r="B1786" s="2" t="str">
        <f>"00428824"</f>
        <v>00428824</v>
      </c>
    </row>
    <row r="1787" spans="1:2" x14ac:dyDescent="0.25">
      <c r="A1787" s="2">
        <v>1784</v>
      </c>
      <c r="B1787" s="2" t="str">
        <f>"00428938"</f>
        <v>00428938</v>
      </c>
    </row>
    <row r="1788" spans="1:2" x14ac:dyDescent="0.25">
      <c r="A1788" s="2">
        <v>1785</v>
      </c>
      <c r="B1788" s="2" t="str">
        <f>"00429041"</f>
        <v>00429041</v>
      </c>
    </row>
    <row r="1789" spans="1:2" x14ac:dyDescent="0.25">
      <c r="A1789" s="2">
        <v>1786</v>
      </c>
      <c r="B1789" s="2" t="str">
        <f>"00429076"</f>
        <v>00429076</v>
      </c>
    </row>
    <row r="1790" spans="1:2" x14ac:dyDescent="0.25">
      <c r="A1790" s="2">
        <v>1787</v>
      </c>
      <c r="B1790" s="2" t="str">
        <f>"00429245"</f>
        <v>00429245</v>
      </c>
    </row>
    <row r="1791" spans="1:2" x14ac:dyDescent="0.25">
      <c r="A1791" s="2">
        <v>1788</v>
      </c>
      <c r="B1791" s="2" t="str">
        <f>"00429368"</f>
        <v>00429368</v>
      </c>
    </row>
    <row r="1792" spans="1:2" x14ac:dyDescent="0.25">
      <c r="A1792" s="2">
        <v>1789</v>
      </c>
      <c r="B1792" s="2" t="str">
        <f>"00429534"</f>
        <v>00429534</v>
      </c>
    </row>
    <row r="1793" spans="1:2" x14ac:dyDescent="0.25">
      <c r="A1793" s="2">
        <v>1790</v>
      </c>
      <c r="B1793" s="2" t="str">
        <f>"00429619"</f>
        <v>00429619</v>
      </c>
    </row>
    <row r="1794" spans="1:2" x14ac:dyDescent="0.25">
      <c r="A1794" s="2">
        <v>1791</v>
      </c>
      <c r="B1794" s="2" t="str">
        <f>"00429838"</f>
        <v>00429838</v>
      </c>
    </row>
    <row r="1795" spans="1:2" x14ac:dyDescent="0.25">
      <c r="A1795" s="2">
        <v>1792</v>
      </c>
      <c r="B1795" s="2" t="str">
        <f>"00429960"</f>
        <v>00429960</v>
      </c>
    </row>
    <row r="1796" spans="1:2" x14ac:dyDescent="0.25">
      <c r="A1796" s="2">
        <v>1793</v>
      </c>
      <c r="B1796" s="2" t="str">
        <f>"00430369"</f>
        <v>00430369</v>
      </c>
    </row>
    <row r="1797" spans="1:2" x14ac:dyDescent="0.25">
      <c r="A1797" s="2">
        <v>1794</v>
      </c>
      <c r="B1797" s="2" t="str">
        <f>"00430504"</f>
        <v>00430504</v>
      </c>
    </row>
    <row r="1798" spans="1:2" x14ac:dyDescent="0.25">
      <c r="A1798" s="2">
        <v>1795</v>
      </c>
      <c r="B1798" s="2" t="str">
        <f>"00430615"</f>
        <v>00430615</v>
      </c>
    </row>
    <row r="1799" spans="1:2" x14ac:dyDescent="0.25">
      <c r="A1799" s="2">
        <v>1796</v>
      </c>
      <c r="B1799" s="2" t="str">
        <f>"00430959"</f>
        <v>00430959</v>
      </c>
    </row>
    <row r="1800" spans="1:2" x14ac:dyDescent="0.25">
      <c r="A1800" s="2">
        <v>1797</v>
      </c>
      <c r="B1800" s="2" t="str">
        <f>"00431099"</f>
        <v>00431099</v>
      </c>
    </row>
    <row r="1801" spans="1:2" x14ac:dyDescent="0.25">
      <c r="A1801" s="2">
        <v>1798</v>
      </c>
      <c r="B1801" s="2" t="str">
        <f>"00431916"</f>
        <v>00431916</v>
      </c>
    </row>
    <row r="1802" spans="1:2" x14ac:dyDescent="0.25">
      <c r="A1802" s="2">
        <v>1799</v>
      </c>
      <c r="B1802" s="2" t="str">
        <f>"00431938"</f>
        <v>00431938</v>
      </c>
    </row>
    <row r="1803" spans="1:2" x14ac:dyDescent="0.25">
      <c r="A1803" s="2">
        <v>1800</v>
      </c>
      <c r="B1803" s="2" t="str">
        <f>"00431951"</f>
        <v>00431951</v>
      </c>
    </row>
    <row r="1804" spans="1:2" x14ac:dyDescent="0.25">
      <c r="A1804" s="2">
        <v>1801</v>
      </c>
      <c r="B1804" s="2" t="str">
        <f>"00432080"</f>
        <v>00432080</v>
      </c>
    </row>
    <row r="1805" spans="1:2" x14ac:dyDescent="0.25">
      <c r="A1805" s="2">
        <v>1802</v>
      </c>
      <c r="B1805" s="2" t="str">
        <f>"00432164"</f>
        <v>00432164</v>
      </c>
    </row>
    <row r="1806" spans="1:2" x14ac:dyDescent="0.25">
      <c r="A1806" s="2">
        <v>1803</v>
      </c>
      <c r="B1806" s="2" t="str">
        <f>"00432221"</f>
        <v>00432221</v>
      </c>
    </row>
    <row r="1807" spans="1:2" x14ac:dyDescent="0.25">
      <c r="A1807" s="2">
        <v>1804</v>
      </c>
      <c r="B1807" s="2" t="str">
        <f>"00432443"</f>
        <v>00432443</v>
      </c>
    </row>
    <row r="1808" spans="1:2" x14ac:dyDescent="0.25">
      <c r="A1808" s="2">
        <v>1805</v>
      </c>
      <c r="B1808" s="2" t="str">
        <f>"00432518"</f>
        <v>00432518</v>
      </c>
    </row>
    <row r="1809" spans="1:2" x14ac:dyDescent="0.25">
      <c r="A1809" s="2">
        <v>1806</v>
      </c>
      <c r="B1809" s="2" t="str">
        <f>"00432722"</f>
        <v>00432722</v>
      </c>
    </row>
    <row r="1810" spans="1:2" x14ac:dyDescent="0.25">
      <c r="A1810" s="2">
        <v>1807</v>
      </c>
      <c r="B1810" s="2" t="str">
        <f>"00432873"</f>
        <v>00432873</v>
      </c>
    </row>
    <row r="1811" spans="1:2" x14ac:dyDescent="0.25">
      <c r="A1811" s="2">
        <v>1808</v>
      </c>
      <c r="B1811" s="2" t="str">
        <f>"00432984"</f>
        <v>00432984</v>
      </c>
    </row>
    <row r="1812" spans="1:2" x14ac:dyDescent="0.25">
      <c r="A1812" s="2">
        <v>1809</v>
      </c>
      <c r="B1812" s="2" t="str">
        <f>"00433005"</f>
        <v>00433005</v>
      </c>
    </row>
    <row r="1813" spans="1:2" x14ac:dyDescent="0.25">
      <c r="A1813" s="2">
        <v>1810</v>
      </c>
      <c r="B1813" s="2" t="str">
        <f>"00433146"</f>
        <v>00433146</v>
      </c>
    </row>
    <row r="1814" spans="1:2" x14ac:dyDescent="0.25">
      <c r="A1814" s="2">
        <v>1811</v>
      </c>
      <c r="B1814" s="2" t="str">
        <f>"00433159"</f>
        <v>00433159</v>
      </c>
    </row>
    <row r="1815" spans="1:2" x14ac:dyDescent="0.25">
      <c r="A1815" s="2">
        <v>1812</v>
      </c>
      <c r="B1815" s="2" t="str">
        <f>"00433263"</f>
        <v>00433263</v>
      </c>
    </row>
    <row r="1816" spans="1:2" x14ac:dyDescent="0.25">
      <c r="A1816" s="2">
        <v>1813</v>
      </c>
      <c r="B1816" s="2" t="str">
        <f>"00433511"</f>
        <v>00433511</v>
      </c>
    </row>
    <row r="1817" spans="1:2" x14ac:dyDescent="0.25">
      <c r="A1817" s="2">
        <v>1814</v>
      </c>
      <c r="B1817" s="2" t="str">
        <f>"00433521"</f>
        <v>00433521</v>
      </c>
    </row>
    <row r="1818" spans="1:2" x14ac:dyDescent="0.25">
      <c r="A1818" s="2">
        <v>1815</v>
      </c>
      <c r="B1818" s="2" t="str">
        <f>"00433643"</f>
        <v>00433643</v>
      </c>
    </row>
    <row r="1819" spans="1:2" x14ac:dyDescent="0.25">
      <c r="A1819" s="2">
        <v>1816</v>
      </c>
      <c r="B1819" s="2" t="str">
        <f>"00433819"</f>
        <v>00433819</v>
      </c>
    </row>
    <row r="1820" spans="1:2" x14ac:dyDescent="0.25">
      <c r="A1820" s="2">
        <v>1817</v>
      </c>
      <c r="B1820" s="2" t="str">
        <f>"00434185"</f>
        <v>00434185</v>
      </c>
    </row>
    <row r="1821" spans="1:2" x14ac:dyDescent="0.25">
      <c r="A1821" s="2">
        <v>1818</v>
      </c>
      <c r="B1821" s="2" t="str">
        <f>"00434353"</f>
        <v>00434353</v>
      </c>
    </row>
    <row r="1822" spans="1:2" x14ac:dyDescent="0.25">
      <c r="A1822" s="2">
        <v>1819</v>
      </c>
      <c r="B1822" s="2" t="str">
        <f>"00434508"</f>
        <v>00434508</v>
      </c>
    </row>
    <row r="1823" spans="1:2" x14ac:dyDescent="0.25">
      <c r="A1823" s="2">
        <v>1820</v>
      </c>
      <c r="B1823" s="2" t="str">
        <f>"00435070"</f>
        <v>00435070</v>
      </c>
    </row>
    <row r="1824" spans="1:2" x14ac:dyDescent="0.25">
      <c r="A1824" s="2">
        <v>1821</v>
      </c>
      <c r="B1824" s="2" t="str">
        <f>"00435387"</f>
        <v>00435387</v>
      </c>
    </row>
    <row r="1825" spans="1:2" x14ac:dyDescent="0.25">
      <c r="A1825" s="2">
        <v>1822</v>
      </c>
      <c r="B1825" s="2" t="str">
        <f>"00435405"</f>
        <v>00435405</v>
      </c>
    </row>
    <row r="1826" spans="1:2" x14ac:dyDescent="0.25">
      <c r="A1826" s="2">
        <v>1823</v>
      </c>
      <c r="B1826" s="2" t="str">
        <f>"00435447"</f>
        <v>00435447</v>
      </c>
    </row>
    <row r="1827" spans="1:2" x14ac:dyDescent="0.25">
      <c r="A1827" s="2">
        <v>1824</v>
      </c>
      <c r="B1827" s="2" t="str">
        <f>"00435844"</f>
        <v>00435844</v>
      </c>
    </row>
    <row r="1828" spans="1:2" x14ac:dyDescent="0.25">
      <c r="A1828" s="2">
        <v>1825</v>
      </c>
      <c r="B1828" s="2" t="str">
        <f>"00435848"</f>
        <v>00435848</v>
      </c>
    </row>
    <row r="1829" spans="1:2" x14ac:dyDescent="0.25">
      <c r="A1829" s="2">
        <v>1826</v>
      </c>
      <c r="B1829" s="2" t="str">
        <f>"00435947"</f>
        <v>00435947</v>
      </c>
    </row>
    <row r="1830" spans="1:2" x14ac:dyDescent="0.25">
      <c r="A1830" s="2">
        <v>1827</v>
      </c>
      <c r="B1830" s="2" t="str">
        <f>"00435948"</f>
        <v>00435948</v>
      </c>
    </row>
    <row r="1831" spans="1:2" x14ac:dyDescent="0.25">
      <c r="A1831" s="2">
        <v>1828</v>
      </c>
      <c r="B1831" s="2" t="str">
        <f>"00436073"</f>
        <v>00436073</v>
      </c>
    </row>
    <row r="1832" spans="1:2" x14ac:dyDescent="0.25">
      <c r="A1832" s="2">
        <v>1829</v>
      </c>
      <c r="B1832" s="2" t="str">
        <f>"00436109"</f>
        <v>00436109</v>
      </c>
    </row>
    <row r="1833" spans="1:2" x14ac:dyDescent="0.25">
      <c r="A1833" s="2">
        <v>1830</v>
      </c>
      <c r="B1833" s="2" t="str">
        <f>"00436151"</f>
        <v>00436151</v>
      </c>
    </row>
    <row r="1834" spans="1:2" x14ac:dyDescent="0.25">
      <c r="A1834" s="2">
        <v>1831</v>
      </c>
      <c r="B1834" s="2" t="str">
        <f>"00436245"</f>
        <v>00436245</v>
      </c>
    </row>
    <row r="1835" spans="1:2" x14ac:dyDescent="0.25">
      <c r="A1835" s="2">
        <v>1832</v>
      </c>
      <c r="B1835" s="2" t="str">
        <f>"00436628"</f>
        <v>00436628</v>
      </c>
    </row>
    <row r="1836" spans="1:2" x14ac:dyDescent="0.25">
      <c r="A1836" s="2">
        <v>1833</v>
      </c>
      <c r="B1836" s="2" t="str">
        <f>"00437105"</f>
        <v>00437105</v>
      </c>
    </row>
    <row r="1837" spans="1:2" x14ac:dyDescent="0.25">
      <c r="A1837" s="2">
        <v>1834</v>
      </c>
      <c r="B1837" s="2" t="str">
        <f>"00437159"</f>
        <v>00437159</v>
      </c>
    </row>
    <row r="1838" spans="1:2" x14ac:dyDescent="0.25">
      <c r="A1838" s="2">
        <v>1835</v>
      </c>
      <c r="B1838" s="2" t="str">
        <f>"00437467"</f>
        <v>00437467</v>
      </c>
    </row>
    <row r="1839" spans="1:2" x14ac:dyDescent="0.25">
      <c r="A1839" s="2">
        <v>1836</v>
      </c>
      <c r="B1839" s="2" t="str">
        <f>"00438207"</f>
        <v>00438207</v>
      </c>
    </row>
    <row r="1840" spans="1:2" x14ac:dyDescent="0.25">
      <c r="A1840" s="2">
        <v>1837</v>
      </c>
      <c r="B1840" s="2" t="str">
        <f>"00438527"</f>
        <v>00438527</v>
      </c>
    </row>
    <row r="1841" spans="1:2" x14ac:dyDescent="0.25">
      <c r="A1841" s="2">
        <v>1838</v>
      </c>
      <c r="B1841" s="2" t="str">
        <f>"00438607"</f>
        <v>00438607</v>
      </c>
    </row>
    <row r="1842" spans="1:2" x14ac:dyDescent="0.25">
      <c r="A1842" s="2">
        <v>1839</v>
      </c>
      <c r="B1842" s="2" t="str">
        <f>"00439721"</f>
        <v>00439721</v>
      </c>
    </row>
    <row r="1843" spans="1:2" x14ac:dyDescent="0.25">
      <c r="A1843" s="2">
        <v>1840</v>
      </c>
      <c r="B1843" s="2" t="str">
        <f>"00440435"</f>
        <v>00440435</v>
      </c>
    </row>
    <row r="1844" spans="1:2" x14ac:dyDescent="0.25">
      <c r="A1844" s="2">
        <v>1841</v>
      </c>
      <c r="B1844" s="2" t="str">
        <f>"00440436"</f>
        <v>00440436</v>
      </c>
    </row>
    <row r="1845" spans="1:2" x14ac:dyDescent="0.25">
      <c r="A1845" s="2">
        <v>1842</v>
      </c>
      <c r="B1845" s="2" t="str">
        <f>"00440947"</f>
        <v>00440947</v>
      </c>
    </row>
    <row r="1846" spans="1:2" x14ac:dyDescent="0.25">
      <c r="A1846" s="2">
        <v>1843</v>
      </c>
      <c r="B1846" s="2" t="str">
        <f>"00441267"</f>
        <v>00441267</v>
      </c>
    </row>
    <row r="1847" spans="1:2" x14ac:dyDescent="0.25">
      <c r="A1847" s="2">
        <v>1844</v>
      </c>
      <c r="B1847" s="2" t="str">
        <f>"00442982"</f>
        <v>00442982</v>
      </c>
    </row>
    <row r="1848" spans="1:2" x14ac:dyDescent="0.25">
      <c r="A1848" s="2">
        <v>1845</v>
      </c>
      <c r="B1848" s="2" t="str">
        <f>"00443103"</f>
        <v>00443103</v>
      </c>
    </row>
    <row r="1849" spans="1:2" x14ac:dyDescent="0.25">
      <c r="A1849" s="2">
        <v>1846</v>
      </c>
      <c r="B1849" s="2" t="str">
        <f>"00443392"</f>
        <v>00443392</v>
      </c>
    </row>
    <row r="1850" spans="1:2" x14ac:dyDescent="0.25">
      <c r="A1850" s="2">
        <v>1847</v>
      </c>
      <c r="B1850" s="2" t="str">
        <f>"00443788"</f>
        <v>00443788</v>
      </c>
    </row>
    <row r="1851" spans="1:2" x14ac:dyDescent="0.25">
      <c r="A1851" s="2">
        <v>1848</v>
      </c>
      <c r="B1851" s="2" t="str">
        <f>"00443883"</f>
        <v>00443883</v>
      </c>
    </row>
    <row r="1852" spans="1:2" x14ac:dyDescent="0.25">
      <c r="A1852" s="2">
        <v>1849</v>
      </c>
      <c r="B1852" s="2" t="str">
        <f>"00444102"</f>
        <v>00444102</v>
      </c>
    </row>
    <row r="1853" spans="1:2" x14ac:dyDescent="0.25">
      <c r="A1853" s="2">
        <v>1850</v>
      </c>
      <c r="B1853" s="2" t="str">
        <f>"00444311"</f>
        <v>00444311</v>
      </c>
    </row>
    <row r="1854" spans="1:2" x14ac:dyDescent="0.25">
      <c r="A1854" s="2">
        <v>1851</v>
      </c>
      <c r="B1854" s="2" t="str">
        <f>"00444369"</f>
        <v>00444369</v>
      </c>
    </row>
    <row r="1855" spans="1:2" x14ac:dyDescent="0.25">
      <c r="A1855" s="2">
        <v>1852</v>
      </c>
      <c r="B1855" s="2" t="str">
        <f>"00445123"</f>
        <v>00445123</v>
      </c>
    </row>
    <row r="1856" spans="1:2" x14ac:dyDescent="0.25">
      <c r="A1856" s="2">
        <v>1853</v>
      </c>
      <c r="B1856" s="2" t="str">
        <f>"00445217"</f>
        <v>00445217</v>
      </c>
    </row>
    <row r="1857" spans="1:2" x14ac:dyDescent="0.25">
      <c r="A1857" s="2">
        <v>1854</v>
      </c>
      <c r="B1857" s="2" t="str">
        <f>"00445457"</f>
        <v>00445457</v>
      </c>
    </row>
    <row r="1858" spans="1:2" x14ac:dyDescent="0.25">
      <c r="A1858" s="2">
        <v>1855</v>
      </c>
      <c r="B1858" s="2" t="str">
        <f>"00445478"</f>
        <v>00445478</v>
      </c>
    </row>
    <row r="1859" spans="1:2" x14ac:dyDescent="0.25">
      <c r="A1859" s="2">
        <v>1856</v>
      </c>
      <c r="B1859" s="2" t="str">
        <f>"00446750"</f>
        <v>00446750</v>
      </c>
    </row>
    <row r="1860" spans="1:2" x14ac:dyDescent="0.25">
      <c r="A1860" s="2">
        <v>1857</v>
      </c>
      <c r="B1860" s="2" t="str">
        <f>"00446833"</f>
        <v>00446833</v>
      </c>
    </row>
    <row r="1861" spans="1:2" x14ac:dyDescent="0.25">
      <c r="A1861" s="2">
        <v>1858</v>
      </c>
      <c r="B1861" s="2" t="str">
        <f>"00447911"</f>
        <v>00447911</v>
      </c>
    </row>
    <row r="1862" spans="1:2" x14ac:dyDescent="0.25">
      <c r="A1862" s="2">
        <v>1859</v>
      </c>
      <c r="B1862" s="2" t="str">
        <f>"00448039"</f>
        <v>00448039</v>
      </c>
    </row>
    <row r="1863" spans="1:2" x14ac:dyDescent="0.25">
      <c r="A1863" s="2">
        <v>1860</v>
      </c>
      <c r="B1863" s="2" t="str">
        <f>"00448055"</f>
        <v>00448055</v>
      </c>
    </row>
    <row r="1864" spans="1:2" x14ac:dyDescent="0.25">
      <c r="A1864" s="2">
        <v>1861</v>
      </c>
      <c r="B1864" s="2" t="str">
        <f>"00448250"</f>
        <v>00448250</v>
      </c>
    </row>
    <row r="1865" spans="1:2" x14ac:dyDescent="0.25">
      <c r="A1865" s="2">
        <v>1862</v>
      </c>
      <c r="B1865" s="2" t="str">
        <f>"00448972"</f>
        <v>00448972</v>
      </c>
    </row>
    <row r="1866" spans="1:2" x14ac:dyDescent="0.25">
      <c r="A1866" s="2">
        <v>1863</v>
      </c>
      <c r="B1866" s="2" t="str">
        <f>"00449000"</f>
        <v>00449000</v>
      </c>
    </row>
    <row r="1867" spans="1:2" x14ac:dyDescent="0.25">
      <c r="A1867" s="2">
        <v>1864</v>
      </c>
      <c r="B1867" s="2" t="str">
        <f>"00449882"</f>
        <v>00449882</v>
      </c>
    </row>
    <row r="1868" spans="1:2" x14ac:dyDescent="0.25">
      <c r="A1868" s="2">
        <v>1865</v>
      </c>
      <c r="B1868" s="2" t="str">
        <f>"00450959"</f>
        <v>00450959</v>
      </c>
    </row>
    <row r="1869" spans="1:2" x14ac:dyDescent="0.25">
      <c r="A1869" s="2">
        <v>1866</v>
      </c>
      <c r="B1869" s="2" t="str">
        <f>"00451044"</f>
        <v>00451044</v>
      </c>
    </row>
    <row r="1870" spans="1:2" x14ac:dyDescent="0.25">
      <c r="A1870" s="2">
        <v>1867</v>
      </c>
      <c r="B1870" s="2" t="str">
        <f>"00451238"</f>
        <v>00451238</v>
      </c>
    </row>
    <row r="1871" spans="1:2" x14ac:dyDescent="0.25">
      <c r="A1871" s="2">
        <v>1868</v>
      </c>
      <c r="B1871" s="2" t="str">
        <f>"00451323"</f>
        <v>00451323</v>
      </c>
    </row>
    <row r="1872" spans="1:2" x14ac:dyDescent="0.25">
      <c r="A1872" s="2">
        <v>1869</v>
      </c>
      <c r="B1872" s="2" t="str">
        <f>"00451517"</f>
        <v>00451517</v>
      </c>
    </row>
    <row r="1873" spans="1:2" x14ac:dyDescent="0.25">
      <c r="A1873" s="2">
        <v>1870</v>
      </c>
      <c r="B1873" s="2" t="str">
        <f>"00451618"</f>
        <v>00451618</v>
      </c>
    </row>
    <row r="1874" spans="1:2" x14ac:dyDescent="0.25">
      <c r="A1874" s="2">
        <v>1871</v>
      </c>
      <c r="B1874" s="2" t="str">
        <f>"00452160"</f>
        <v>00452160</v>
      </c>
    </row>
    <row r="1875" spans="1:2" x14ac:dyDescent="0.25">
      <c r="A1875" s="2">
        <v>1872</v>
      </c>
      <c r="B1875" s="2" t="str">
        <f>"00452412"</f>
        <v>00452412</v>
      </c>
    </row>
    <row r="1876" spans="1:2" x14ac:dyDescent="0.25">
      <c r="A1876" s="2">
        <v>1873</v>
      </c>
      <c r="B1876" s="2" t="str">
        <f>"00452721"</f>
        <v>00452721</v>
      </c>
    </row>
    <row r="1877" spans="1:2" x14ac:dyDescent="0.25">
      <c r="A1877" s="2">
        <v>1874</v>
      </c>
      <c r="B1877" s="2" t="str">
        <f>"00453077"</f>
        <v>00453077</v>
      </c>
    </row>
    <row r="1878" spans="1:2" x14ac:dyDescent="0.25">
      <c r="A1878" s="2">
        <v>1875</v>
      </c>
      <c r="B1878" s="2" t="str">
        <f>"00453429"</f>
        <v>00453429</v>
      </c>
    </row>
    <row r="1879" spans="1:2" x14ac:dyDescent="0.25">
      <c r="A1879" s="2">
        <v>1876</v>
      </c>
      <c r="B1879" s="2" t="str">
        <f>"00453481"</f>
        <v>00453481</v>
      </c>
    </row>
    <row r="1880" spans="1:2" x14ac:dyDescent="0.25">
      <c r="A1880" s="2">
        <v>1877</v>
      </c>
      <c r="B1880" s="2" t="str">
        <f>"00453909"</f>
        <v>00453909</v>
      </c>
    </row>
    <row r="1881" spans="1:2" x14ac:dyDescent="0.25">
      <c r="A1881" s="2">
        <v>1878</v>
      </c>
      <c r="B1881" s="2" t="str">
        <f>"00454137"</f>
        <v>00454137</v>
      </c>
    </row>
    <row r="1882" spans="1:2" x14ac:dyDescent="0.25">
      <c r="A1882" s="2">
        <v>1879</v>
      </c>
      <c r="B1882" s="2" t="str">
        <f>"00454865"</f>
        <v>00454865</v>
      </c>
    </row>
    <row r="1883" spans="1:2" x14ac:dyDescent="0.25">
      <c r="A1883" s="2">
        <v>1880</v>
      </c>
      <c r="B1883" s="2" t="str">
        <f>"00455102"</f>
        <v>00455102</v>
      </c>
    </row>
    <row r="1884" spans="1:2" x14ac:dyDescent="0.25">
      <c r="A1884" s="2">
        <v>1881</v>
      </c>
      <c r="B1884" s="2" t="str">
        <f>"00455163"</f>
        <v>00455163</v>
      </c>
    </row>
    <row r="1885" spans="1:2" x14ac:dyDescent="0.25">
      <c r="A1885" s="2">
        <v>1882</v>
      </c>
      <c r="B1885" s="2" t="str">
        <f>"00455296"</f>
        <v>00455296</v>
      </c>
    </row>
    <row r="1886" spans="1:2" x14ac:dyDescent="0.25">
      <c r="A1886" s="2">
        <v>1883</v>
      </c>
      <c r="B1886" s="2" t="str">
        <f>"00455779"</f>
        <v>00455779</v>
      </c>
    </row>
    <row r="1887" spans="1:2" x14ac:dyDescent="0.25">
      <c r="A1887" s="2">
        <v>1884</v>
      </c>
      <c r="B1887" s="2" t="str">
        <f>"00456201"</f>
        <v>00456201</v>
      </c>
    </row>
    <row r="1888" spans="1:2" x14ac:dyDescent="0.25">
      <c r="A1888" s="2">
        <v>1885</v>
      </c>
      <c r="B1888" s="2" t="str">
        <f>"00456275"</f>
        <v>00456275</v>
      </c>
    </row>
    <row r="1889" spans="1:2" x14ac:dyDescent="0.25">
      <c r="A1889" s="2">
        <v>1886</v>
      </c>
      <c r="B1889" s="2" t="str">
        <f>"00456287"</f>
        <v>00456287</v>
      </c>
    </row>
    <row r="1890" spans="1:2" x14ac:dyDescent="0.25">
      <c r="A1890" s="2">
        <v>1887</v>
      </c>
      <c r="B1890" s="2" t="str">
        <f>"00456463"</f>
        <v>00456463</v>
      </c>
    </row>
    <row r="1891" spans="1:2" x14ac:dyDescent="0.25">
      <c r="A1891" s="2">
        <v>1888</v>
      </c>
      <c r="B1891" s="2" t="str">
        <f>"00456624"</f>
        <v>00456624</v>
      </c>
    </row>
    <row r="1892" spans="1:2" x14ac:dyDescent="0.25">
      <c r="A1892" s="2">
        <v>1889</v>
      </c>
      <c r="B1892" s="2" t="str">
        <f>"00456719"</f>
        <v>00456719</v>
      </c>
    </row>
    <row r="1893" spans="1:2" x14ac:dyDescent="0.25">
      <c r="A1893" s="2">
        <v>1890</v>
      </c>
      <c r="B1893" s="2" t="str">
        <f>"00456857"</f>
        <v>00456857</v>
      </c>
    </row>
    <row r="1894" spans="1:2" x14ac:dyDescent="0.25">
      <c r="A1894" s="2">
        <v>1891</v>
      </c>
      <c r="B1894" s="2" t="str">
        <f>"00457025"</f>
        <v>00457025</v>
      </c>
    </row>
    <row r="1895" spans="1:2" x14ac:dyDescent="0.25">
      <c r="A1895" s="2">
        <v>1892</v>
      </c>
      <c r="B1895" s="2" t="str">
        <f>"00457049"</f>
        <v>00457049</v>
      </c>
    </row>
    <row r="1896" spans="1:2" x14ac:dyDescent="0.25">
      <c r="A1896" s="2">
        <v>1893</v>
      </c>
      <c r="B1896" s="2" t="str">
        <f>"00457069"</f>
        <v>00457069</v>
      </c>
    </row>
    <row r="1897" spans="1:2" x14ac:dyDescent="0.25">
      <c r="A1897" s="2">
        <v>1894</v>
      </c>
      <c r="B1897" s="2" t="str">
        <f>"00457227"</f>
        <v>00457227</v>
      </c>
    </row>
    <row r="1898" spans="1:2" x14ac:dyDescent="0.25">
      <c r="A1898" s="2">
        <v>1895</v>
      </c>
      <c r="B1898" s="2" t="str">
        <f>"00457502"</f>
        <v>00457502</v>
      </c>
    </row>
    <row r="1899" spans="1:2" x14ac:dyDescent="0.25">
      <c r="A1899" s="2">
        <v>1896</v>
      </c>
      <c r="B1899" s="2" t="str">
        <f>"00458556"</f>
        <v>00458556</v>
      </c>
    </row>
    <row r="1900" spans="1:2" x14ac:dyDescent="0.25">
      <c r="A1900" s="2">
        <v>1897</v>
      </c>
      <c r="B1900" s="2" t="str">
        <f>"00458579"</f>
        <v>00458579</v>
      </c>
    </row>
    <row r="1901" spans="1:2" x14ac:dyDescent="0.25">
      <c r="A1901" s="2">
        <v>1898</v>
      </c>
      <c r="B1901" s="2" t="str">
        <f>"00459042"</f>
        <v>00459042</v>
      </c>
    </row>
    <row r="1902" spans="1:2" x14ac:dyDescent="0.25">
      <c r="A1902" s="2">
        <v>1899</v>
      </c>
      <c r="B1902" s="2" t="str">
        <f>"00459118"</f>
        <v>00459118</v>
      </c>
    </row>
    <row r="1903" spans="1:2" x14ac:dyDescent="0.25">
      <c r="A1903" s="2">
        <v>1900</v>
      </c>
      <c r="B1903" s="2" t="str">
        <f>"00459127"</f>
        <v>00459127</v>
      </c>
    </row>
    <row r="1904" spans="1:2" x14ac:dyDescent="0.25">
      <c r="A1904" s="2">
        <v>1901</v>
      </c>
      <c r="B1904" s="2" t="str">
        <f>"00459218"</f>
        <v>00459218</v>
      </c>
    </row>
    <row r="1905" spans="1:2" x14ac:dyDescent="0.25">
      <c r="A1905" s="2">
        <v>1902</v>
      </c>
      <c r="B1905" s="2" t="str">
        <f>"00459221"</f>
        <v>00459221</v>
      </c>
    </row>
    <row r="1906" spans="1:2" x14ac:dyDescent="0.25">
      <c r="A1906" s="2">
        <v>1903</v>
      </c>
      <c r="B1906" s="2" t="str">
        <f>"00459223"</f>
        <v>00459223</v>
      </c>
    </row>
    <row r="1907" spans="1:2" x14ac:dyDescent="0.25">
      <c r="A1907" s="2">
        <v>1904</v>
      </c>
      <c r="B1907" s="2" t="str">
        <f>"00459638"</f>
        <v>00459638</v>
      </c>
    </row>
    <row r="1908" spans="1:2" x14ac:dyDescent="0.25">
      <c r="A1908" s="2">
        <v>1905</v>
      </c>
      <c r="B1908" s="2" t="str">
        <f>"00460018"</f>
        <v>00460018</v>
      </c>
    </row>
    <row r="1909" spans="1:2" x14ac:dyDescent="0.25">
      <c r="A1909" s="2">
        <v>1906</v>
      </c>
      <c r="B1909" s="2" t="str">
        <f>"00461111"</f>
        <v>00461111</v>
      </c>
    </row>
    <row r="1910" spans="1:2" x14ac:dyDescent="0.25">
      <c r="A1910" s="2">
        <v>1907</v>
      </c>
      <c r="B1910" s="2" t="str">
        <f>"00461465"</f>
        <v>00461465</v>
      </c>
    </row>
    <row r="1911" spans="1:2" x14ac:dyDescent="0.25">
      <c r="A1911" s="2">
        <v>1908</v>
      </c>
      <c r="B1911" s="2" t="str">
        <f>"00461585"</f>
        <v>00461585</v>
      </c>
    </row>
    <row r="1912" spans="1:2" x14ac:dyDescent="0.25">
      <c r="A1912" s="2">
        <v>1909</v>
      </c>
      <c r="B1912" s="2" t="str">
        <f>"00461768"</f>
        <v>00461768</v>
      </c>
    </row>
    <row r="1913" spans="1:2" x14ac:dyDescent="0.25">
      <c r="A1913" s="2">
        <v>1910</v>
      </c>
      <c r="B1913" s="2" t="str">
        <f>"00461865"</f>
        <v>00461865</v>
      </c>
    </row>
    <row r="1914" spans="1:2" x14ac:dyDescent="0.25">
      <c r="A1914" s="2">
        <v>1911</v>
      </c>
      <c r="B1914" s="2" t="str">
        <f>"00461998"</f>
        <v>00461998</v>
      </c>
    </row>
    <row r="1915" spans="1:2" x14ac:dyDescent="0.25">
      <c r="A1915" s="2">
        <v>1912</v>
      </c>
      <c r="B1915" s="2" t="str">
        <f>"00462284"</f>
        <v>00462284</v>
      </c>
    </row>
    <row r="1916" spans="1:2" x14ac:dyDescent="0.25">
      <c r="A1916" s="2">
        <v>1913</v>
      </c>
      <c r="B1916" s="2" t="str">
        <f>"00462369"</f>
        <v>00462369</v>
      </c>
    </row>
    <row r="1917" spans="1:2" x14ac:dyDescent="0.25">
      <c r="A1917" s="2">
        <v>1914</v>
      </c>
      <c r="B1917" s="2" t="str">
        <f>"00462384"</f>
        <v>00462384</v>
      </c>
    </row>
    <row r="1918" spans="1:2" x14ac:dyDescent="0.25">
      <c r="A1918" s="2">
        <v>1915</v>
      </c>
      <c r="B1918" s="2" t="str">
        <f>"00462507"</f>
        <v>00462507</v>
      </c>
    </row>
    <row r="1919" spans="1:2" x14ac:dyDescent="0.25">
      <c r="A1919" s="2">
        <v>1916</v>
      </c>
      <c r="B1919" s="2" t="str">
        <f>"00462709"</f>
        <v>00462709</v>
      </c>
    </row>
    <row r="1920" spans="1:2" x14ac:dyDescent="0.25">
      <c r="A1920" s="2">
        <v>1917</v>
      </c>
      <c r="B1920" s="2" t="str">
        <f>"00462743"</f>
        <v>00462743</v>
      </c>
    </row>
    <row r="1921" spans="1:2" x14ac:dyDescent="0.25">
      <c r="A1921" s="2">
        <v>1918</v>
      </c>
      <c r="B1921" s="2" t="str">
        <f>"00462870"</f>
        <v>00462870</v>
      </c>
    </row>
    <row r="1922" spans="1:2" x14ac:dyDescent="0.25">
      <c r="A1922" s="2">
        <v>1919</v>
      </c>
      <c r="B1922" s="2" t="str">
        <f>"00462991"</f>
        <v>00462991</v>
      </c>
    </row>
    <row r="1923" spans="1:2" x14ac:dyDescent="0.25">
      <c r="A1923" s="2">
        <v>1920</v>
      </c>
      <c r="B1923" s="2" t="str">
        <f>"00463003"</f>
        <v>00463003</v>
      </c>
    </row>
    <row r="1924" spans="1:2" x14ac:dyDescent="0.25">
      <c r="A1924" s="2">
        <v>1921</v>
      </c>
      <c r="B1924" s="2" t="str">
        <f>"00463264"</f>
        <v>00463264</v>
      </c>
    </row>
    <row r="1925" spans="1:2" x14ac:dyDescent="0.25">
      <c r="A1925" s="2">
        <v>1922</v>
      </c>
      <c r="B1925" s="2" t="str">
        <f>"00463346"</f>
        <v>00463346</v>
      </c>
    </row>
    <row r="1926" spans="1:2" x14ac:dyDescent="0.25">
      <c r="A1926" s="2">
        <v>1923</v>
      </c>
      <c r="B1926" s="2" t="str">
        <f>"00463593"</f>
        <v>00463593</v>
      </c>
    </row>
    <row r="1927" spans="1:2" x14ac:dyDescent="0.25">
      <c r="A1927" s="2">
        <v>1924</v>
      </c>
      <c r="B1927" s="2" t="str">
        <f>"00463674"</f>
        <v>00463674</v>
      </c>
    </row>
    <row r="1928" spans="1:2" x14ac:dyDescent="0.25">
      <c r="A1928" s="2">
        <v>1925</v>
      </c>
      <c r="B1928" s="2" t="str">
        <f>"00463970"</f>
        <v>00463970</v>
      </c>
    </row>
    <row r="1929" spans="1:2" x14ac:dyDescent="0.25">
      <c r="A1929" s="2">
        <v>1926</v>
      </c>
      <c r="B1929" s="2" t="str">
        <f>"00464176"</f>
        <v>00464176</v>
      </c>
    </row>
    <row r="1930" spans="1:2" x14ac:dyDescent="0.25">
      <c r="A1930" s="2">
        <v>1927</v>
      </c>
      <c r="B1930" s="2" t="str">
        <f>"00464223"</f>
        <v>00464223</v>
      </c>
    </row>
    <row r="1931" spans="1:2" x14ac:dyDescent="0.25">
      <c r="A1931" s="2">
        <v>1928</v>
      </c>
      <c r="B1931" s="2" t="str">
        <f>"00464491"</f>
        <v>00464491</v>
      </c>
    </row>
    <row r="1932" spans="1:2" x14ac:dyDescent="0.25">
      <c r="A1932" s="2">
        <v>1929</v>
      </c>
      <c r="B1932" s="2" t="str">
        <f>"00464665"</f>
        <v>00464665</v>
      </c>
    </row>
    <row r="1933" spans="1:2" x14ac:dyDescent="0.25">
      <c r="A1933" s="2">
        <v>1930</v>
      </c>
      <c r="B1933" s="2" t="str">
        <f>"00464744"</f>
        <v>00464744</v>
      </c>
    </row>
    <row r="1934" spans="1:2" x14ac:dyDescent="0.25">
      <c r="A1934" s="2">
        <v>1931</v>
      </c>
      <c r="B1934" s="2" t="str">
        <f>"00464956"</f>
        <v>00464956</v>
      </c>
    </row>
    <row r="1935" spans="1:2" x14ac:dyDescent="0.25">
      <c r="A1935" s="2">
        <v>1932</v>
      </c>
      <c r="B1935" s="2" t="str">
        <f>"00465091"</f>
        <v>00465091</v>
      </c>
    </row>
    <row r="1936" spans="1:2" x14ac:dyDescent="0.25">
      <c r="A1936" s="2">
        <v>1933</v>
      </c>
      <c r="B1936" s="2" t="str">
        <f>"00465104"</f>
        <v>00465104</v>
      </c>
    </row>
    <row r="1937" spans="1:2" x14ac:dyDescent="0.25">
      <c r="A1937" s="2">
        <v>1934</v>
      </c>
      <c r="B1937" s="2" t="str">
        <f>"00465155"</f>
        <v>00465155</v>
      </c>
    </row>
    <row r="1938" spans="1:2" x14ac:dyDescent="0.25">
      <c r="A1938" s="2">
        <v>1935</v>
      </c>
      <c r="B1938" s="2" t="str">
        <f>"00465217"</f>
        <v>00465217</v>
      </c>
    </row>
    <row r="1939" spans="1:2" x14ac:dyDescent="0.25">
      <c r="A1939" s="2">
        <v>1936</v>
      </c>
      <c r="B1939" s="2" t="str">
        <f>"00465244"</f>
        <v>00465244</v>
      </c>
    </row>
    <row r="1940" spans="1:2" x14ac:dyDescent="0.25">
      <c r="A1940" s="2">
        <v>1937</v>
      </c>
      <c r="B1940" s="2" t="str">
        <f>"00465326"</f>
        <v>00465326</v>
      </c>
    </row>
    <row r="1941" spans="1:2" x14ac:dyDescent="0.25">
      <c r="A1941" s="2">
        <v>1938</v>
      </c>
      <c r="B1941" s="2" t="str">
        <f>"00465341"</f>
        <v>00465341</v>
      </c>
    </row>
    <row r="1942" spans="1:2" x14ac:dyDescent="0.25">
      <c r="A1942" s="2">
        <v>1939</v>
      </c>
      <c r="B1942" s="2" t="str">
        <f>"00465464"</f>
        <v>00465464</v>
      </c>
    </row>
    <row r="1943" spans="1:2" x14ac:dyDescent="0.25">
      <c r="A1943" s="2">
        <v>1940</v>
      </c>
      <c r="B1943" s="2" t="str">
        <f>"00465609"</f>
        <v>00465609</v>
      </c>
    </row>
    <row r="1944" spans="1:2" x14ac:dyDescent="0.25">
      <c r="A1944" s="2">
        <v>1941</v>
      </c>
      <c r="B1944" s="2" t="str">
        <f>"00465811"</f>
        <v>00465811</v>
      </c>
    </row>
    <row r="1945" spans="1:2" x14ac:dyDescent="0.25">
      <c r="A1945" s="2">
        <v>1942</v>
      </c>
      <c r="B1945" s="2" t="str">
        <f>"00465981"</f>
        <v>00465981</v>
      </c>
    </row>
    <row r="1946" spans="1:2" x14ac:dyDescent="0.25">
      <c r="A1946" s="2">
        <v>1943</v>
      </c>
      <c r="B1946" s="2" t="str">
        <f>"00465983"</f>
        <v>00465983</v>
      </c>
    </row>
    <row r="1947" spans="1:2" x14ac:dyDescent="0.25">
      <c r="A1947" s="2">
        <v>1944</v>
      </c>
      <c r="B1947" s="2" t="str">
        <f>"00466226"</f>
        <v>00466226</v>
      </c>
    </row>
    <row r="1948" spans="1:2" x14ac:dyDescent="0.25">
      <c r="A1948" s="2">
        <v>1945</v>
      </c>
      <c r="B1948" s="2" t="str">
        <f>"00466275"</f>
        <v>00466275</v>
      </c>
    </row>
    <row r="1949" spans="1:2" x14ac:dyDescent="0.25">
      <c r="A1949" s="2">
        <v>1946</v>
      </c>
      <c r="B1949" s="2" t="str">
        <f>"00466293"</f>
        <v>00466293</v>
      </c>
    </row>
    <row r="1950" spans="1:2" x14ac:dyDescent="0.25">
      <c r="A1950" s="2">
        <v>1947</v>
      </c>
      <c r="B1950" s="2" t="str">
        <f>"00466426"</f>
        <v>00466426</v>
      </c>
    </row>
    <row r="1951" spans="1:2" x14ac:dyDescent="0.25">
      <c r="A1951" s="2">
        <v>1948</v>
      </c>
      <c r="B1951" s="2" t="str">
        <f>"00466484"</f>
        <v>00466484</v>
      </c>
    </row>
    <row r="1952" spans="1:2" x14ac:dyDescent="0.25">
      <c r="A1952" s="2">
        <v>1949</v>
      </c>
      <c r="B1952" s="2" t="str">
        <f>"00466597"</f>
        <v>00466597</v>
      </c>
    </row>
    <row r="1953" spans="1:2" x14ac:dyDescent="0.25">
      <c r="A1953" s="2">
        <v>1950</v>
      </c>
      <c r="B1953" s="2" t="str">
        <f>"00466639"</f>
        <v>00466639</v>
      </c>
    </row>
    <row r="1954" spans="1:2" x14ac:dyDescent="0.25">
      <c r="A1954" s="2">
        <v>1951</v>
      </c>
      <c r="B1954" s="2" t="str">
        <f>"00466812"</f>
        <v>00466812</v>
      </c>
    </row>
    <row r="1955" spans="1:2" x14ac:dyDescent="0.25">
      <c r="A1955" s="2">
        <v>1952</v>
      </c>
      <c r="B1955" s="2" t="str">
        <f>"00466817"</f>
        <v>00466817</v>
      </c>
    </row>
    <row r="1956" spans="1:2" x14ac:dyDescent="0.25">
      <c r="A1956" s="2">
        <v>1953</v>
      </c>
      <c r="B1956" s="2" t="str">
        <f>"00466821"</f>
        <v>00466821</v>
      </c>
    </row>
    <row r="1957" spans="1:2" x14ac:dyDescent="0.25">
      <c r="A1957" s="2">
        <v>1954</v>
      </c>
      <c r="B1957" s="2" t="str">
        <f>"00466882"</f>
        <v>00466882</v>
      </c>
    </row>
    <row r="1958" spans="1:2" x14ac:dyDescent="0.25">
      <c r="A1958" s="2">
        <v>1955</v>
      </c>
      <c r="B1958" s="2" t="str">
        <f>"00466928"</f>
        <v>00466928</v>
      </c>
    </row>
    <row r="1959" spans="1:2" x14ac:dyDescent="0.25">
      <c r="A1959" s="2">
        <v>1956</v>
      </c>
      <c r="B1959" s="2" t="str">
        <f>"00466960"</f>
        <v>00466960</v>
      </c>
    </row>
    <row r="1960" spans="1:2" x14ac:dyDescent="0.25">
      <c r="A1960" s="2">
        <v>1957</v>
      </c>
      <c r="B1960" s="2" t="str">
        <f>"00466974"</f>
        <v>00466974</v>
      </c>
    </row>
    <row r="1961" spans="1:2" x14ac:dyDescent="0.25">
      <c r="A1961" s="2">
        <v>1958</v>
      </c>
      <c r="B1961" s="2" t="str">
        <f>"00467152"</f>
        <v>00467152</v>
      </c>
    </row>
    <row r="1962" spans="1:2" x14ac:dyDescent="0.25">
      <c r="A1962" s="2">
        <v>1959</v>
      </c>
      <c r="B1962" s="2" t="str">
        <f>"00467297"</f>
        <v>00467297</v>
      </c>
    </row>
    <row r="1963" spans="1:2" x14ac:dyDescent="0.25">
      <c r="A1963" s="2">
        <v>1960</v>
      </c>
      <c r="B1963" s="2" t="str">
        <f>"00467344"</f>
        <v>00467344</v>
      </c>
    </row>
    <row r="1964" spans="1:2" x14ac:dyDescent="0.25">
      <c r="A1964" s="2">
        <v>1961</v>
      </c>
      <c r="B1964" s="2" t="str">
        <f>"00467363"</f>
        <v>00467363</v>
      </c>
    </row>
    <row r="1965" spans="1:2" x14ac:dyDescent="0.25">
      <c r="A1965" s="2">
        <v>1962</v>
      </c>
      <c r="B1965" s="2" t="str">
        <f>"00467744"</f>
        <v>00467744</v>
      </c>
    </row>
    <row r="1966" spans="1:2" x14ac:dyDescent="0.25">
      <c r="A1966" s="2">
        <v>1963</v>
      </c>
      <c r="B1966" s="2" t="str">
        <f>"00467754"</f>
        <v>00467754</v>
      </c>
    </row>
    <row r="1967" spans="1:2" x14ac:dyDescent="0.25">
      <c r="A1967" s="2">
        <v>1964</v>
      </c>
      <c r="B1967" s="2" t="str">
        <f>"00467781"</f>
        <v>00467781</v>
      </c>
    </row>
    <row r="1968" spans="1:2" x14ac:dyDescent="0.25">
      <c r="A1968" s="2">
        <v>1965</v>
      </c>
      <c r="B1968" s="2" t="str">
        <f>"00467862"</f>
        <v>00467862</v>
      </c>
    </row>
    <row r="1969" spans="1:2" x14ac:dyDescent="0.25">
      <c r="A1969" s="2">
        <v>1966</v>
      </c>
      <c r="B1969" s="2" t="str">
        <f>"00467883"</f>
        <v>00467883</v>
      </c>
    </row>
    <row r="1970" spans="1:2" x14ac:dyDescent="0.25">
      <c r="A1970" s="2">
        <v>1967</v>
      </c>
      <c r="B1970" s="2" t="str">
        <f>"00467903"</f>
        <v>00467903</v>
      </c>
    </row>
    <row r="1971" spans="1:2" x14ac:dyDescent="0.25">
      <c r="A1971" s="2">
        <v>1968</v>
      </c>
      <c r="B1971" s="2" t="str">
        <f>"00468020"</f>
        <v>00468020</v>
      </c>
    </row>
    <row r="1972" spans="1:2" x14ac:dyDescent="0.25">
      <c r="A1972" s="2">
        <v>1969</v>
      </c>
      <c r="B1972" s="2" t="str">
        <f>"00468024"</f>
        <v>00468024</v>
      </c>
    </row>
    <row r="1973" spans="1:2" x14ac:dyDescent="0.25">
      <c r="A1973" s="2">
        <v>1970</v>
      </c>
      <c r="B1973" s="2" t="str">
        <f>"00468375"</f>
        <v>00468375</v>
      </c>
    </row>
    <row r="1974" spans="1:2" x14ac:dyDescent="0.25">
      <c r="A1974" s="2">
        <v>1971</v>
      </c>
      <c r="B1974" s="2" t="str">
        <f>"00468455"</f>
        <v>00468455</v>
      </c>
    </row>
    <row r="1975" spans="1:2" x14ac:dyDescent="0.25">
      <c r="A1975" s="2">
        <v>1972</v>
      </c>
      <c r="B1975" s="2" t="str">
        <f>"00469068"</f>
        <v>00469068</v>
      </c>
    </row>
    <row r="1976" spans="1:2" x14ac:dyDescent="0.25">
      <c r="A1976" s="2">
        <v>1973</v>
      </c>
      <c r="B1976" s="2" t="str">
        <f>"00469307"</f>
        <v>00469307</v>
      </c>
    </row>
    <row r="1977" spans="1:2" x14ac:dyDescent="0.25">
      <c r="A1977" s="2">
        <v>1974</v>
      </c>
      <c r="B1977" s="2" t="str">
        <f>"00469461"</f>
        <v>00469461</v>
      </c>
    </row>
    <row r="1978" spans="1:2" x14ac:dyDescent="0.25">
      <c r="A1978" s="2">
        <v>1975</v>
      </c>
      <c r="B1978" s="2" t="str">
        <f>"00469546"</f>
        <v>00469546</v>
      </c>
    </row>
    <row r="1979" spans="1:2" x14ac:dyDescent="0.25">
      <c r="A1979" s="2">
        <v>1976</v>
      </c>
      <c r="B1979" s="2" t="str">
        <f>"00469550"</f>
        <v>00469550</v>
      </c>
    </row>
    <row r="1980" spans="1:2" x14ac:dyDescent="0.25">
      <c r="A1980" s="2">
        <v>1977</v>
      </c>
      <c r="B1980" s="2" t="str">
        <f>"00469736"</f>
        <v>00469736</v>
      </c>
    </row>
    <row r="1981" spans="1:2" x14ac:dyDescent="0.25">
      <c r="A1981" s="2">
        <v>1978</v>
      </c>
      <c r="B1981" s="2" t="str">
        <f>"00469742"</f>
        <v>00469742</v>
      </c>
    </row>
    <row r="1982" spans="1:2" x14ac:dyDescent="0.25">
      <c r="A1982" s="2">
        <v>1979</v>
      </c>
      <c r="B1982" s="2" t="str">
        <f>"00469771"</f>
        <v>00469771</v>
      </c>
    </row>
    <row r="1983" spans="1:2" x14ac:dyDescent="0.25">
      <c r="A1983" s="2">
        <v>1980</v>
      </c>
      <c r="B1983" s="2" t="str">
        <f>"00470311"</f>
        <v>00470311</v>
      </c>
    </row>
    <row r="1984" spans="1:2" x14ac:dyDescent="0.25">
      <c r="A1984" s="2">
        <v>1981</v>
      </c>
      <c r="B1984" s="2" t="str">
        <f>"00470400"</f>
        <v>00470400</v>
      </c>
    </row>
    <row r="1985" spans="1:2" x14ac:dyDescent="0.25">
      <c r="A1985" s="2">
        <v>1982</v>
      </c>
      <c r="B1985" s="2" t="str">
        <f>"00470523"</f>
        <v>00470523</v>
      </c>
    </row>
    <row r="1986" spans="1:2" x14ac:dyDescent="0.25">
      <c r="A1986" s="2">
        <v>1983</v>
      </c>
      <c r="B1986" s="2" t="str">
        <f>"00470650"</f>
        <v>00470650</v>
      </c>
    </row>
    <row r="1987" spans="1:2" x14ac:dyDescent="0.25">
      <c r="A1987" s="2">
        <v>1984</v>
      </c>
      <c r="B1987" s="2" t="str">
        <f>"00470806"</f>
        <v>00470806</v>
      </c>
    </row>
    <row r="1988" spans="1:2" x14ac:dyDescent="0.25">
      <c r="A1988" s="2">
        <v>1985</v>
      </c>
      <c r="B1988" s="2" t="str">
        <f>"00470807"</f>
        <v>00470807</v>
      </c>
    </row>
    <row r="1989" spans="1:2" x14ac:dyDescent="0.25">
      <c r="A1989" s="2">
        <v>1986</v>
      </c>
      <c r="B1989" s="2" t="str">
        <f>"00471158"</f>
        <v>00471158</v>
      </c>
    </row>
    <row r="1990" spans="1:2" x14ac:dyDescent="0.25">
      <c r="A1990" s="2">
        <v>1987</v>
      </c>
      <c r="B1990" s="2" t="str">
        <f>"00471193"</f>
        <v>00471193</v>
      </c>
    </row>
    <row r="1991" spans="1:2" x14ac:dyDescent="0.25">
      <c r="A1991" s="2">
        <v>1988</v>
      </c>
      <c r="B1991" s="2" t="str">
        <f>"00471351"</f>
        <v>00471351</v>
      </c>
    </row>
    <row r="1992" spans="1:2" x14ac:dyDescent="0.25">
      <c r="A1992" s="2">
        <v>1989</v>
      </c>
      <c r="B1992" s="2" t="str">
        <f>"00471513"</f>
        <v>00471513</v>
      </c>
    </row>
    <row r="1993" spans="1:2" x14ac:dyDescent="0.25">
      <c r="A1993" s="2">
        <v>1990</v>
      </c>
      <c r="B1993" s="2" t="str">
        <f>"00471629"</f>
        <v>00471629</v>
      </c>
    </row>
    <row r="1994" spans="1:2" x14ac:dyDescent="0.25">
      <c r="A1994" s="2">
        <v>1991</v>
      </c>
      <c r="B1994" s="2" t="str">
        <f>"00471733"</f>
        <v>00471733</v>
      </c>
    </row>
    <row r="1995" spans="1:2" x14ac:dyDescent="0.25">
      <c r="A1995" s="2">
        <v>1992</v>
      </c>
      <c r="B1995" s="2" t="str">
        <f>"00471872"</f>
        <v>00471872</v>
      </c>
    </row>
    <row r="1996" spans="1:2" x14ac:dyDescent="0.25">
      <c r="A1996" s="2">
        <v>1993</v>
      </c>
      <c r="B1996" s="2" t="str">
        <f>"00471944"</f>
        <v>00471944</v>
      </c>
    </row>
    <row r="1997" spans="1:2" x14ac:dyDescent="0.25">
      <c r="A1997" s="2">
        <v>1994</v>
      </c>
      <c r="B1997" s="2" t="str">
        <f>"00472140"</f>
        <v>00472140</v>
      </c>
    </row>
    <row r="1998" spans="1:2" x14ac:dyDescent="0.25">
      <c r="A1998" s="2">
        <v>1995</v>
      </c>
      <c r="B1998" s="2" t="str">
        <f>"00472201"</f>
        <v>00472201</v>
      </c>
    </row>
    <row r="1999" spans="1:2" x14ac:dyDescent="0.25">
      <c r="A1999" s="2">
        <v>1996</v>
      </c>
      <c r="B1999" s="2" t="str">
        <f>"00472428"</f>
        <v>00472428</v>
      </c>
    </row>
    <row r="2000" spans="1:2" x14ac:dyDescent="0.25">
      <c r="A2000" s="2">
        <v>1997</v>
      </c>
      <c r="B2000" s="2" t="str">
        <f>"00472465"</f>
        <v>00472465</v>
      </c>
    </row>
    <row r="2001" spans="1:2" x14ac:dyDescent="0.25">
      <c r="A2001" s="2">
        <v>1998</v>
      </c>
      <c r="B2001" s="2" t="str">
        <f>"00472552"</f>
        <v>00472552</v>
      </c>
    </row>
    <row r="2002" spans="1:2" x14ac:dyDescent="0.25">
      <c r="A2002" s="2">
        <v>1999</v>
      </c>
      <c r="B2002" s="2" t="str">
        <f>"00472893"</f>
        <v>00472893</v>
      </c>
    </row>
    <row r="2003" spans="1:2" x14ac:dyDescent="0.25">
      <c r="A2003" s="2">
        <v>2000</v>
      </c>
      <c r="B2003" s="2" t="str">
        <f>"00473123"</f>
        <v>00473123</v>
      </c>
    </row>
    <row r="2004" spans="1:2" x14ac:dyDescent="0.25">
      <c r="A2004" s="2">
        <v>2001</v>
      </c>
      <c r="B2004" s="2" t="str">
        <f>"00473148"</f>
        <v>00473148</v>
      </c>
    </row>
    <row r="2005" spans="1:2" x14ac:dyDescent="0.25">
      <c r="A2005" s="2">
        <v>2002</v>
      </c>
      <c r="B2005" s="2" t="str">
        <f>"00473350"</f>
        <v>00473350</v>
      </c>
    </row>
    <row r="2006" spans="1:2" x14ac:dyDescent="0.25">
      <c r="A2006" s="2">
        <v>2003</v>
      </c>
      <c r="B2006" s="2" t="str">
        <f>"00473590"</f>
        <v>00473590</v>
      </c>
    </row>
    <row r="2007" spans="1:2" x14ac:dyDescent="0.25">
      <c r="A2007" s="2">
        <v>2004</v>
      </c>
      <c r="B2007" s="2" t="str">
        <f>"00473714"</f>
        <v>00473714</v>
      </c>
    </row>
    <row r="2008" spans="1:2" x14ac:dyDescent="0.25">
      <c r="A2008" s="2">
        <v>2005</v>
      </c>
      <c r="B2008" s="2" t="str">
        <f>"00473795"</f>
        <v>00473795</v>
      </c>
    </row>
    <row r="2009" spans="1:2" x14ac:dyDescent="0.25">
      <c r="A2009" s="2">
        <v>2006</v>
      </c>
      <c r="B2009" s="2" t="str">
        <f>"00474736"</f>
        <v>00474736</v>
      </c>
    </row>
    <row r="2010" spans="1:2" x14ac:dyDescent="0.25">
      <c r="A2010" s="2">
        <v>2007</v>
      </c>
      <c r="B2010" s="2" t="str">
        <f>"00475202"</f>
        <v>00475202</v>
      </c>
    </row>
    <row r="2011" spans="1:2" x14ac:dyDescent="0.25">
      <c r="A2011" s="2">
        <v>2008</v>
      </c>
      <c r="B2011" s="2" t="str">
        <f>"00475303"</f>
        <v>00475303</v>
      </c>
    </row>
    <row r="2012" spans="1:2" x14ac:dyDescent="0.25">
      <c r="A2012" s="2">
        <v>2009</v>
      </c>
      <c r="B2012" s="2" t="str">
        <f>"00475343"</f>
        <v>00475343</v>
      </c>
    </row>
    <row r="2013" spans="1:2" x14ac:dyDescent="0.25">
      <c r="A2013" s="2">
        <v>2010</v>
      </c>
      <c r="B2013" s="2" t="str">
        <f>"00475549"</f>
        <v>00475549</v>
      </c>
    </row>
    <row r="2014" spans="1:2" x14ac:dyDescent="0.25">
      <c r="A2014" s="2">
        <v>2011</v>
      </c>
      <c r="B2014" s="2" t="str">
        <f>"00475715"</f>
        <v>00475715</v>
      </c>
    </row>
    <row r="2015" spans="1:2" x14ac:dyDescent="0.25">
      <c r="A2015" s="2">
        <v>2012</v>
      </c>
      <c r="B2015" s="2" t="str">
        <f>"00475770"</f>
        <v>00475770</v>
      </c>
    </row>
    <row r="2016" spans="1:2" x14ac:dyDescent="0.25">
      <c r="A2016" s="2">
        <v>2013</v>
      </c>
      <c r="B2016" s="2" t="str">
        <f>"00476070"</f>
        <v>00476070</v>
      </c>
    </row>
    <row r="2017" spans="1:2" x14ac:dyDescent="0.25">
      <c r="A2017" s="2">
        <v>2014</v>
      </c>
      <c r="B2017" s="2" t="str">
        <f>"00476262"</f>
        <v>00476262</v>
      </c>
    </row>
    <row r="2018" spans="1:2" x14ac:dyDescent="0.25">
      <c r="A2018" s="2">
        <v>2015</v>
      </c>
      <c r="B2018" s="2" t="str">
        <f>"00476329"</f>
        <v>00476329</v>
      </c>
    </row>
    <row r="2019" spans="1:2" x14ac:dyDescent="0.25">
      <c r="A2019" s="2">
        <v>2016</v>
      </c>
      <c r="B2019" s="2" t="str">
        <f>"00476352"</f>
        <v>00476352</v>
      </c>
    </row>
    <row r="2020" spans="1:2" x14ac:dyDescent="0.25">
      <c r="A2020" s="2">
        <v>2017</v>
      </c>
      <c r="B2020" s="2" t="str">
        <f>"00476458"</f>
        <v>00476458</v>
      </c>
    </row>
    <row r="2021" spans="1:2" x14ac:dyDescent="0.25">
      <c r="A2021" s="2">
        <v>2018</v>
      </c>
      <c r="B2021" s="2" t="str">
        <f>"00476657"</f>
        <v>00476657</v>
      </c>
    </row>
    <row r="2022" spans="1:2" x14ac:dyDescent="0.25">
      <c r="A2022" s="2">
        <v>2019</v>
      </c>
      <c r="B2022" s="2" t="str">
        <f>"00476695"</f>
        <v>00476695</v>
      </c>
    </row>
    <row r="2023" spans="1:2" x14ac:dyDescent="0.25">
      <c r="A2023" s="2">
        <v>2020</v>
      </c>
      <c r="B2023" s="2" t="str">
        <f>"00476923"</f>
        <v>00476923</v>
      </c>
    </row>
    <row r="2024" spans="1:2" x14ac:dyDescent="0.25">
      <c r="A2024" s="2">
        <v>2021</v>
      </c>
      <c r="B2024" s="2" t="str">
        <f>"00477007"</f>
        <v>00477007</v>
      </c>
    </row>
    <row r="2025" spans="1:2" x14ac:dyDescent="0.25">
      <c r="A2025" s="2">
        <v>2022</v>
      </c>
      <c r="B2025" s="2" t="str">
        <f>"00477237"</f>
        <v>00477237</v>
      </c>
    </row>
    <row r="2026" spans="1:2" x14ac:dyDescent="0.25">
      <c r="A2026" s="2">
        <v>2023</v>
      </c>
      <c r="B2026" s="2" t="str">
        <f>"00477387"</f>
        <v>00477387</v>
      </c>
    </row>
    <row r="2027" spans="1:2" x14ac:dyDescent="0.25">
      <c r="A2027" s="2">
        <v>2024</v>
      </c>
      <c r="B2027" s="2" t="str">
        <f>"00477406"</f>
        <v>00477406</v>
      </c>
    </row>
    <row r="2028" spans="1:2" x14ac:dyDescent="0.25">
      <c r="A2028" s="2">
        <v>2025</v>
      </c>
      <c r="B2028" s="2" t="str">
        <f>"00477874"</f>
        <v>00477874</v>
      </c>
    </row>
    <row r="2029" spans="1:2" x14ac:dyDescent="0.25">
      <c r="A2029" s="2">
        <v>2026</v>
      </c>
      <c r="B2029" s="2" t="str">
        <f>"00478692"</f>
        <v>00478692</v>
      </c>
    </row>
    <row r="2030" spans="1:2" x14ac:dyDescent="0.25">
      <c r="A2030" s="2">
        <v>2027</v>
      </c>
      <c r="B2030" s="2" t="str">
        <f>"00479349"</f>
        <v>00479349</v>
      </c>
    </row>
    <row r="2031" spans="1:2" x14ac:dyDescent="0.25">
      <c r="A2031" s="2">
        <v>2028</v>
      </c>
      <c r="B2031" s="2" t="str">
        <f>"00479627"</f>
        <v>00479627</v>
      </c>
    </row>
    <row r="2032" spans="1:2" x14ac:dyDescent="0.25">
      <c r="A2032" s="2">
        <v>2029</v>
      </c>
      <c r="B2032" s="2" t="str">
        <f>"00479664"</f>
        <v>00479664</v>
      </c>
    </row>
    <row r="2033" spans="1:2" x14ac:dyDescent="0.25">
      <c r="A2033" s="2">
        <v>2030</v>
      </c>
      <c r="B2033" s="2" t="str">
        <f>"00480225"</f>
        <v>00480225</v>
      </c>
    </row>
    <row r="2034" spans="1:2" x14ac:dyDescent="0.25">
      <c r="A2034" s="2">
        <v>2031</v>
      </c>
      <c r="B2034" s="2" t="str">
        <f>"00480257"</f>
        <v>00480257</v>
      </c>
    </row>
    <row r="2035" spans="1:2" x14ac:dyDescent="0.25">
      <c r="A2035" s="2">
        <v>2032</v>
      </c>
      <c r="B2035" s="2" t="str">
        <f>"00480551"</f>
        <v>00480551</v>
      </c>
    </row>
    <row r="2036" spans="1:2" x14ac:dyDescent="0.25">
      <c r="A2036" s="2">
        <v>2033</v>
      </c>
      <c r="B2036" s="2" t="str">
        <f>"00480884"</f>
        <v>00480884</v>
      </c>
    </row>
    <row r="2037" spans="1:2" x14ac:dyDescent="0.25">
      <c r="A2037" s="2">
        <v>2034</v>
      </c>
      <c r="B2037" s="2" t="str">
        <f>"00481505"</f>
        <v>00481505</v>
      </c>
    </row>
    <row r="2038" spans="1:2" x14ac:dyDescent="0.25">
      <c r="A2038" s="2">
        <v>2035</v>
      </c>
      <c r="B2038" s="2" t="str">
        <f>"00481614"</f>
        <v>00481614</v>
      </c>
    </row>
    <row r="2039" spans="1:2" x14ac:dyDescent="0.25">
      <c r="A2039" s="2">
        <v>2036</v>
      </c>
      <c r="B2039" s="2" t="str">
        <f>"00481836"</f>
        <v>00481836</v>
      </c>
    </row>
    <row r="2040" spans="1:2" x14ac:dyDescent="0.25">
      <c r="A2040" s="2">
        <v>2037</v>
      </c>
      <c r="B2040" s="2" t="str">
        <f>"00482134"</f>
        <v>00482134</v>
      </c>
    </row>
    <row r="2041" spans="1:2" x14ac:dyDescent="0.25">
      <c r="A2041" s="2">
        <v>2038</v>
      </c>
      <c r="B2041" s="2" t="str">
        <f>"00482258"</f>
        <v>00482258</v>
      </c>
    </row>
    <row r="2042" spans="1:2" x14ac:dyDescent="0.25">
      <c r="A2042" s="2">
        <v>2039</v>
      </c>
      <c r="B2042" s="2" t="str">
        <f>"00482675"</f>
        <v>00482675</v>
      </c>
    </row>
    <row r="2043" spans="1:2" x14ac:dyDescent="0.25">
      <c r="A2043" s="2">
        <v>2040</v>
      </c>
      <c r="B2043" s="2" t="str">
        <f>"00483563"</f>
        <v>00483563</v>
      </c>
    </row>
    <row r="2044" spans="1:2" x14ac:dyDescent="0.25">
      <c r="A2044" s="2">
        <v>2041</v>
      </c>
      <c r="B2044" s="2" t="str">
        <f>"00483620"</f>
        <v>00483620</v>
      </c>
    </row>
    <row r="2045" spans="1:2" x14ac:dyDescent="0.25">
      <c r="A2045" s="2">
        <v>2042</v>
      </c>
      <c r="B2045" s="2" t="str">
        <f>"00484101"</f>
        <v>00484101</v>
      </c>
    </row>
    <row r="2046" spans="1:2" x14ac:dyDescent="0.25">
      <c r="A2046" s="2">
        <v>2043</v>
      </c>
      <c r="B2046" s="2" t="str">
        <f>"00484289"</f>
        <v>00484289</v>
      </c>
    </row>
    <row r="2047" spans="1:2" x14ac:dyDescent="0.25">
      <c r="A2047" s="2">
        <v>2044</v>
      </c>
      <c r="B2047" s="2" t="str">
        <f>"00484433"</f>
        <v>00484433</v>
      </c>
    </row>
    <row r="2048" spans="1:2" x14ac:dyDescent="0.25">
      <c r="A2048" s="2">
        <v>2045</v>
      </c>
      <c r="B2048" s="2" t="str">
        <f>"00484609"</f>
        <v>00484609</v>
      </c>
    </row>
    <row r="2049" spans="1:2" x14ac:dyDescent="0.25">
      <c r="A2049" s="2">
        <v>2046</v>
      </c>
      <c r="B2049" s="2" t="str">
        <f>"00484714"</f>
        <v>00484714</v>
      </c>
    </row>
    <row r="2050" spans="1:2" x14ac:dyDescent="0.25">
      <c r="A2050" s="2">
        <v>2047</v>
      </c>
      <c r="B2050" s="2" t="str">
        <f>"00484900"</f>
        <v>00484900</v>
      </c>
    </row>
    <row r="2051" spans="1:2" x14ac:dyDescent="0.25">
      <c r="A2051" s="2">
        <v>2048</v>
      </c>
      <c r="B2051" s="2" t="str">
        <f>"00485039"</f>
        <v>00485039</v>
      </c>
    </row>
    <row r="2052" spans="1:2" x14ac:dyDescent="0.25">
      <c r="A2052" s="2">
        <v>2049</v>
      </c>
      <c r="B2052" s="2" t="str">
        <f>"00485182"</f>
        <v>00485182</v>
      </c>
    </row>
    <row r="2053" spans="1:2" x14ac:dyDescent="0.25">
      <c r="A2053" s="2">
        <v>2050</v>
      </c>
      <c r="B2053" s="2" t="str">
        <f>"00485216"</f>
        <v>00485216</v>
      </c>
    </row>
    <row r="2054" spans="1:2" x14ac:dyDescent="0.25">
      <c r="A2054" s="2">
        <v>2051</v>
      </c>
      <c r="B2054" s="2" t="str">
        <f>"00485250"</f>
        <v>00485250</v>
      </c>
    </row>
    <row r="2055" spans="1:2" x14ac:dyDescent="0.25">
      <c r="A2055" s="2">
        <v>2052</v>
      </c>
      <c r="B2055" s="2" t="str">
        <f>"00485588"</f>
        <v>00485588</v>
      </c>
    </row>
    <row r="2056" spans="1:2" x14ac:dyDescent="0.25">
      <c r="A2056" s="2">
        <v>2053</v>
      </c>
      <c r="B2056" s="2" t="str">
        <f>"00485713"</f>
        <v>00485713</v>
      </c>
    </row>
    <row r="2057" spans="1:2" x14ac:dyDescent="0.25">
      <c r="A2057" s="2">
        <v>2054</v>
      </c>
      <c r="B2057" s="2" t="str">
        <f>"00485799"</f>
        <v>00485799</v>
      </c>
    </row>
    <row r="2058" spans="1:2" x14ac:dyDescent="0.25">
      <c r="A2058" s="2">
        <v>2055</v>
      </c>
      <c r="B2058" s="2" t="str">
        <f>"00485854"</f>
        <v>00485854</v>
      </c>
    </row>
    <row r="2059" spans="1:2" x14ac:dyDescent="0.25">
      <c r="A2059" s="2">
        <v>2056</v>
      </c>
      <c r="B2059" s="2" t="str">
        <f>"00485951"</f>
        <v>00485951</v>
      </c>
    </row>
    <row r="2060" spans="1:2" x14ac:dyDescent="0.25">
      <c r="A2060" s="2">
        <v>2057</v>
      </c>
      <c r="B2060" s="2" t="str">
        <f>"00486158"</f>
        <v>00486158</v>
      </c>
    </row>
    <row r="2061" spans="1:2" x14ac:dyDescent="0.25">
      <c r="A2061" s="2">
        <v>2058</v>
      </c>
      <c r="B2061" s="2" t="str">
        <f>"00486227"</f>
        <v>00486227</v>
      </c>
    </row>
    <row r="2062" spans="1:2" x14ac:dyDescent="0.25">
      <c r="A2062" s="2">
        <v>2059</v>
      </c>
      <c r="B2062" s="2" t="str">
        <f>"00486784"</f>
        <v>00486784</v>
      </c>
    </row>
    <row r="2063" spans="1:2" x14ac:dyDescent="0.25">
      <c r="A2063" s="2">
        <v>2060</v>
      </c>
      <c r="B2063" s="2" t="str">
        <f>"00486809"</f>
        <v>00486809</v>
      </c>
    </row>
    <row r="2064" spans="1:2" x14ac:dyDescent="0.25">
      <c r="A2064" s="2">
        <v>2061</v>
      </c>
      <c r="B2064" s="2" t="str">
        <f>"00486844"</f>
        <v>00486844</v>
      </c>
    </row>
    <row r="2065" spans="1:2" x14ac:dyDescent="0.25">
      <c r="A2065" s="2">
        <v>2062</v>
      </c>
      <c r="B2065" s="2" t="str">
        <f>"00486872"</f>
        <v>00486872</v>
      </c>
    </row>
    <row r="2066" spans="1:2" x14ac:dyDescent="0.25">
      <c r="A2066" s="2">
        <v>2063</v>
      </c>
      <c r="B2066" s="2" t="str">
        <f>"00486987"</f>
        <v>00486987</v>
      </c>
    </row>
    <row r="2067" spans="1:2" x14ac:dyDescent="0.25">
      <c r="A2067" s="2">
        <v>2064</v>
      </c>
      <c r="B2067" s="2" t="str">
        <f>"00487005"</f>
        <v>00487005</v>
      </c>
    </row>
    <row r="2068" spans="1:2" x14ac:dyDescent="0.25">
      <c r="A2068" s="2">
        <v>2065</v>
      </c>
      <c r="B2068" s="2" t="str">
        <f>"00487223"</f>
        <v>00487223</v>
      </c>
    </row>
    <row r="2069" spans="1:2" x14ac:dyDescent="0.25">
      <c r="A2069" s="2">
        <v>2066</v>
      </c>
      <c r="B2069" s="2" t="str">
        <f>"00487234"</f>
        <v>00487234</v>
      </c>
    </row>
    <row r="2070" spans="1:2" x14ac:dyDescent="0.25">
      <c r="A2070" s="2">
        <v>2067</v>
      </c>
      <c r="B2070" s="2" t="str">
        <f>"00487614"</f>
        <v>00487614</v>
      </c>
    </row>
    <row r="2071" spans="1:2" x14ac:dyDescent="0.25">
      <c r="A2071" s="2">
        <v>2068</v>
      </c>
      <c r="B2071" s="2" t="str">
        <f>"00487662"</f>
        <v>00487662</v>
      </c>
    </row>
    <row r="2072" spans="1:2" x14ac:dyDescent="0.25">
      <c r="A2072" s="2">
        <v>2069</v>
      </c>
      <c r="B2072" s="2" t="str">
        <f>"00488184"</f>
        <v>00488184</v>
      </c>
    </row>
    <row r="2073" spans="1:2" x14ac:dyDescent="0.25">
      <c r="A2073" s="2">
        <v>2070</v>
      </c>
      <c r="B2073" s="2" t="str">
        <f>"00488293"</f>
        <v>00488293</v>
      </c>
    </row>
    <row r="2074" spans="1:2" x14ac:dyDescent="0.25">
      <c r="A2074" s="2">
        <v>2071</v>
      </c>
      <c r="B2074" s="2" t="str">
        <f>"00488295"</f>
        <v>00488295</v>
      </c>
    </row>
    <row r="2075" spans="1:2" x14ac:dyDescent="0.25">
      <c r="A2075" s="2">
        <v>2072</v>
      </c>
      <c r="B2075" s="2" t="str">
        <f>"00488634"</f>
        <v>00488634</v>
      </c>
    </row>
    <row r="2076" spans="1:2" x14ac:dyDescent="0.25">
      <c r="A2076" s="2">
        <v>2073</v>
      </c>
      <c r="B2076" s="2" t="str">
        <f>"00489094"</f>
        <v>00489094</v>
      </c>
    </row>
    <row r="2077" spans="1:2" x14ac:dyDescent="0.25">
      <c r="A2077" s="2">
        <v>2074</v>
      </c>
      <c r="B2077" s="2" t="str">
        <f>"00489145"</f>
        <v>00489145</v>
      </c>
    </row>
    <row r="2078" spans="1:2" x14ac:dyDescent="0.25">
      <c r="A2078" s="2">
        <v>2075</v>
      </c>
      <c r="B2078" s="2" t="str">
        <f>"00489321"</f>
        <v>00489321</v>
      </c>
    </row>
    <row r="2079" spans="1:2" x14ac:dyDescent="0.25">
      <c r="A2079" s="2">
        <v>2076</v>
      </c>
      <c r="B2079" s="2" t="str">
        <f>"00490064"</f>
        <v>00490064</v>
      </c>
    </row>
    <row r="2080" spans="1:2" x14ac:dyDescent="0.25">
      <c r="A2080" s="2">
        <v>2077</v>
      </c>
      <c r="B2080" s="2" t="str">
        <f>"00490248"</f>
        <v>00490248</v>
      </c>
    </row>
    <row r="2081" spans="1:2" x14ac:dyDescent="0.25">
      <c r="A2081" s="2">
        <v>2078</v>
      </c>
      <c r="B2081" s="2" t="str">
        <f>"00490785"</f>
        <v>00490785</v>
      </c>
    </row>
    <row r="2082" spans="1:2" x14ac:dyDescent="0.25">
      <c r="A2082" s="2">
        <v>2079</v>
      </c>
      <c r="B2082" s="2" t="str">
        <f>"00490904"</f>
        <v>00490904</v>
      </c>
    </row>
    <row r="2083" spans="1:2" x14ac:dyDescent="0.25">
      <c r="A2083" s="2">
        <v>2080</v>
      </c>
      <c r="B2083" s="2" t="str">
        <f>"00491110"</f>
        <v>00491110</v>
      </c>
    </row>
    <row r="2084" spans="1:2" x14ac:dyDescent="0.25">
      <c r="A2084" s="2">
        <v>2081</v>
      </c>
      <c r="B2084" s="2" t="str">
        <f>"00491159"</f>
        <v>00491159</v>
      </c>
    </row>
    <row r="2085" spans="1:2" x14ac:dyDescent="0.25">
      <c r="A2085" s="2">
        <v>2082</v>
      </c>
      <c r="B2085" s="2" t="str">
        <f>"00491182"</f>
        <v>00491182</v>
      </c>
    </row>
    <row r="2086" spans="1:2" x14ac:dyDescent="0.25">
      <c r="A2086" s="2">
        <v>2083</v>
      </c>
      <c r="B2086" s="2" t="str">
        <f>"00491301"</f>
        <v>00491301</v>
      </c>
    </row>
    <row r="2087" spans="1:2" x14ac:dyDescent="0.25">
      <c r="A2087" s="2">
        <v>2084</v>
      </c>
      <c r="B2087" s="2" t="str">
        <f>"00491337"</f>
        <v>00491337</v>
      </c>
    </row>
    <row r="2088" spans="1:2" x14ac:dyDescent="0.25">
      <c r="A2088" s="2">
        <v>2085</v>
      </c>
      <c r="B2088" s="2" t="str">
        <f>"00491942"</f>
        <v>00491942</v>
      </c>
    </row>
    <row r="2089" spans="1:2" x14ac:dyDescent="0.25">
      <c r="A2089" s="2">
        <v>2086</v>
      </c>
      <c r="B2089" s="2" t="str">
        <f>"00491958"</f>
        <v>00491958</v>
      </c>
    </row>
    <row r="2090" spans="1:2" x14ac:dyDescent="0.25">
      <c r="A2090" s="2">
        <v>2087</v>
      </c>
      <c r="B2090" s="2" t="str">
        <f>"00492208"</f>
        <v>00492208</v>
      </c>
    </row>
    <row r="2091" spans="1:2" x14ac:dyDescent="0.25">
      <c r="A2091" s="2">
        <v>2088</v>
      </c>
      <c r="B2091" s="2" t="str">
        <f>"00492230"</f>
        <v>00492230</v>
      </c>
    </row>
    <row r="2092" spans="1:2" x14ac:dyDescent="0.25">
      <c r="A2092" s="2">
        <v>2089</v>
      </c>
      <c r="B2092" s="2" t="str">
        <f>"00492340"</f>
        <v>00492340</v>
      </c>
    </row>
    <row r="2093" spans="1:2" x14ac:dyDescent="0.25">
      <c r="A2093" s="2">
        <v>2090</v>
      </c>
      <c r="B2093" s="2" t="str">
        <f>"00492371"</f>
        <v>00492371</v>
      </c>
    </row>
    <row r="2094" spans="1:2" x14ac:dyDescent="0.25">
      <c r="A2094" s="2">
        <v>2091</v>
      </c>
      <c r="B2094" s="2" t="str">
        <f>"00492566"</f>
        <v>00492566</v>
      </c>
    </row>
    <row r="2095" spans="1:2" x14ac:dyDescent="0.25">
      <c r="A2095" s="2">
        <v>2092</v>
      </c>
      <c r="B2095" s="2" t="str">
        <f>"00492647"</f>
        <v>00492647</v>
      </c>
    </row>
    <row r="2096" spans="1:2" x14ac:dyDescent="0.25">
      <c r="A2096" s="2">
        <v>2093</v>
      </c>
      <c r="B2096" s="2" t="str">
        <f>"00492833"</f>
        <v>00492833</v>
      </c>
    </row>
    <row r="2097" spans="1:2" x14ac:dyDescent="0.25">
      <c r="A2097" s="2">
        <v>2094</v>
      </c>
      <c r="B2097" s="2" t="str">
        <f>"00492852"</f>
        <v>00492852</v>
      </c>
    </row>
    <row r="2098" spans="1:2" x14ac:dyDescent="0.25">
      <c r="A2098" s="2">
        <v>2095</v>
      </c>
      <c r="B2098" s="2" t="str">
        <f>"00492874"</f>
        <v>00492874</v>
      </c>
    </row>
    <row r="2099" spans="1:2" x14ac:dyDescent="0.25">
      <c r="A2099" s="2">
        <v>2096</v>
      </c>
      <c r="B2099" s="2" t="str">
        <f>"00493151"</f>
        <v>00493151</v>
      </c>
    </row>
    <row r="2100" spans="1:2" x14ac:dyDescent="0.25">
      <c r="A2100" s="2">
        <v>2097</v>
      </c>
      <c r="B2100" s="2" t="str">
        <f>"00493266"</f>
        <v>00493266</v>
      </c>
    </row>
    <row r="2101" spans="1:2" x14ac:dyDescent="0.25">
      <c r="A2101" s="2">
        <v>2098</v>
      </c>
      <c r="B2101" s="2" t="str">
        <f>"00493458"</f>
        <v>00493458</v>
      </c>
    </row>
    <row r="2102" spans="1:2" x14ac:dyDescent="0.25">
      <c r="A2102" s="2">
        <v>2099</v>
      </c>
      <c r="B2102" s="2" t="str">
        <f>"00493623"</f>
        <v>00493623</v>
      </c>
    </row>
    <row r="2103" spans="1:2" x14ac:dyDescent="0.25">
      <c r="A2103" s="2">
        <v>2100</v>
      </c>
      <c r="B2103" s="2" t="str">
        <f>"00493713"</f>
        <v>00493713</v>
      </c>
    </row>
    <row r="2104" spans="1:2" x14ac:dyDescent="0.25">
      <c r="A2104" s="2">
        <v>2101</v>
      </c>
      <c r="B2104" s="2" t="str">
        <f>"00493768"</f>
        <v>00493768</v>
      </c>
    </row>
    <row r="2105" spans="1:2" x14ac:dyDescent="0.25">
      <c r="A2105" s="2">
        <v>2102</v>
      </c>
      <c r="B2105" s="2" t="str">
        <f>"00494106"</f>
        <v>00494106</v>
      </c>
    </row>
    <row r="2106" spans="1:2" x14ac:dyDescent="0.25">
      <c r="A2106" s="2">
        <v>2103</v>
      </c>
      <c r="B2106" s="2" t="str">
        <f>"00494305"</f>
        <v>00494305</v>
      </c>
    </row>
    <row r="2107" spans="1:2" x14ac:dyDescent="0.25">
      <c r="A2107" s="2">
        <v>2104</v>
      </c>
      <c r="B2107" s="2" t="str">
        <f>"00494387"</f>
        <v>00494387</v>
      </c>
    </row>
    <row r="2108" spans="1:2" x14ac:dyDescent="0.25">
      <c r="A2108" s="2">
        <v>2105</v>
      </c>
      <c r="B2108" s="2" t="str">
        <f>"00494820"</f>
        <v>00494820</v>
      </c>
    </row>
    <row r="2109" spans="1:2" x14ac:dyDescent="0.25">
      <c r="A2109" s="2">
        <v>2106</v>
      </c>
      <c r="B2109" s="2" t="str">
        <f>"00495859"</f>
        <v>00495859</v>
      </c>
    </row>
    <row r="2110" spans="1:2" x14ac:dyDescent="0.25">
      <c r="A2110" s="2">
        <v>2107</v>
      </c>
      <c r="B2110" s="2" t="str">
        <f>"00495981"</f>
        <v>00495981</v>
      </c>
    </row>
    <row r="2111" spans="1:2" x14ac:dyDescent="0.25">
      <c r="A2111" s="2">
        <v>2108</v>
      </c>
      <c r="B2111" s="2" t="str">
        <f>"00496341"</f>
        <v>00496341</v>
      </c>
    </row>
    <row r="2112" spans="1:2" x14ac:dyDescent="0.25">
      <c r="A2112" s="2">
        <v>2109</v>
      </c>
      <c r="B2112" s="2" t="str">
        <f>"00496408"</f>
        <v>00496408</v>
      </c>
    </row>
    <row r="2113" spans="1:2" x14ac:dyDescent="0.25">
      <c r="A2113" s="2">
        <v>2110</v>
      </c>
      <c r="B2113" s="2" t="str">
        <f>"00496471"</f>
        <v>00496471</v>
      </c>
    </row>
    <row r="2114" spans="1:2" x14ac:dyDescent="0.25">
      <c r="A2114" s="2">
        <v>2111</v>
      </c>
      <c r="B2114" s="2" t="str">
        <f>"00496661"</f>
        <v>00496661</v>
      </c>
    </row>
    <row r="2115" spans="1:2" x14ac:dyDescent="0.25">
      <c r="A2115" s="2">
        <v>2112</v>
      </c>
      <c r="B2115" s="2" t="str">
        <f>"00496830"</f>
        <v>00496830</v>
      </c>
    </row>
    <row r="2116" spans="1:2" x14ac:dyDescent="0.25">
      <c r="A2116" s="2">
        <v>2113</v>
      </c>
      <c r="B2116" s="2" t="str">
        <f>"00496930"</f>
        <v>00496930</v>
      </c>
    </row>
    <row r="2117" spans="1:2" x14ac:dyDescent="0.25">
      <c r="A2117" s="2">
        <v>2114</v>
      </c>
      <c r="B2117" s="2" t="str">
        <f>"00496972"</f>
        <v>00496972</v>
      </c>
    </row>
    <row r="2118" spans="1:2" x14ac:dyDescent="0.25">
      <c r="A2118" s="2">
        <v>2115</v>
      </c>
      <c r="B2118" s="2" t="str">
        <f>"00497440"</f>
        <v>00497440</v>
      </c>
    </row>
    <row r="2119" spans="1:2" x14ac:dyDescent="0.25">
      <c r="A2119" s="2">
        <v>2116</v>
      </c>
      <c r="B2119" s="2" t="str">
        <f>"00497474"</f>
        <v>00497474</v>
      </c>
    </row>
    <row r="2120" spans="1:2" x14ac:dyDescent="0.25">
      <c r="A2120" s="2">
        <v>2117</v>
      </c>
      <c r="B2120" s="2" t="str">
        <f>"00497688"</f>
        <v>00497688</v>
      </c>
    </row>
    <row r="2121" spans="1:2" x14ac:dyDescent="0.25">
      <c r="A2121" s="2">
        <v>2118</v>
      </c>
      <c r="B2121" s="2" t="str">
        <f>"00497731"</f>
        <v>00497731</v>
      </c>
    </row>
    <row r="2122" spans="1:2" x14ac:dyDescent="0.25">
      <c r="A2122" s="2">
        <v>2119</v>
      </c>
      <c r="B2122" s="2" t="str">
        <f>"00497843"</f>
        <v>00497843</v>
      </c>
    </row>
    <row r="2123" spans="1:2" x14ac:dyDescent="0.25">
      <c r="A2123" s="2">
        <v>2120</v>
      </c>
      <c r="B2123" s="2" t="str">
        <f>"00497921"</f>
        <v>00497921</v>
      </c>
    </row>
    <row r="2124" spans="1:2" x14ac:dyDescent="0.25">
      <c r="A2124" s="2">
        <v>2121</v>
      </c>
      <c r="B2124" s="2" t="str">
        <f>"00498029"</f>
        <v>00498029</v>
      </c>
    </row>
    <row r="2125" spans="1:2" x14ac:dyDescent="0.25">
      <c r="A2125" s="2">
        <v>2122</v>
      </c>
      <c r="B2125" s="2" t="str">
        <f>"00498206"</f>
        <v>00498206</v>
      </c>
    </row>
    <row r="2126" spans="1:2" x14ac:dyDescent="0.25">
      <c r="A2126" s="2">
        <v>2123</v>
      </c>
      <c r="B2126" s="2" t="str">
        <f>"00498465"</f>
        <v>00498465</v>
      </c>
    </row>
    <row r="2127" spans="1:2" x14ac:dyDescent="0.25">
      <c r="A2127" s="2">
        <v>2124</v>
      </c>
      <c r="B2127" s="2" t="str">
        <f>"00498488"</f>
        <v>00498488</v>
      </c>
    </row>
    <row r="2128" spans="1:2" x14ac:dyDescent="0.25">
      <c r="A2128" s="2">
        <v>2125</v>
      </c>
      <c r="B2128" s="2" t="str">
        <f>"00498582"</f>
        <v>00498582</v>
      </c>
    </row>
    <row r="2129" spans="1:2" x14ac:dyDescent="0.25">
      <c r="A2129" s="2">
        <v>2126</v>
      </c>
      <c r="B2129" s="2" t="str">
        <f>"00498605"</f>
        <v>00498605</v>
      </c>
    </row>
    <row r="2130" spans="1:2" x14ac:dyDescent="0.25">
      <c r="A2130" s="2">
        <v>2127</v>
      </c>
      <c r="B2130" s="2" t="str">
        <f>"00498703"</f>
        <v>00498703</v>
      </c>
    </row>
    <row r="2131" spans="1:2" x14ac:dyDescent="0.25">
      <c r="A2131" s="2">
        <v>2128</v>
      </c>
      <c r="B2131" s="2" t="str">
        <f>"00498910"</f>
        <v>00498910</v>
      </c>
    </row>
    <row r="2132" spans="1:2" x14ac:dyDescent="0.25">
      <c r="A2132" s="2">
        <v>2129</v>
      </c>
      <c r="B2132" s="2" t="str">
        <f>"00499013"</f>
        <v>00499013</v>
      </c>
    </row>
    <row r="2133" spans="1:2" x14ac:dyDescent="0.25">
      <c r="A2133" s="2">
        <v>2130</v>
      </c>
      <c r="B2133" s="2" t="str">
        <f>"00499146"</f>
        <v>00499146</v>
      </c>
    </row>
    <row r="2134" spans="1:2" x14ac:dyDescent="0.25">
      <c r="A2134" s="2">
        <v>2131</v>
      </c>
      <c r="B2134" s="2" t="str">
        <f>"00499748"</f>
        <v>00499748</v>
      </c>
    </row>
    <row r="2135" spans="1:2" x14ac:dyDescent="0.25">
      <c r="A2135" s="2">
        <v>2132</v>
      </c>
      <c r="B2135" s="2" t="str">
        <f>"00499780"</f>
        <v>00499780</v>
      </c>
    </row>
    <row r="2136" spans="1:2" x14ac:dyDescent="0.25">
      <c r="A2136" s="2">
        <v>2133</v>
      </c>
      <c r="B2136" s="2" t="str">
        <f>"00500101"</f>
        <v>00500101</v>
      </c>
    </row>
    <row r="2137" spans="1:2" x14ac:dyDescent="0.25">
      <c r="A2137" s="2">
        <v>2134</v>
      </c>
      <c r="B2137" s="2" t="str">
        <f>"00500290"</f>
        <v>00500290</v>
      </c>
    </row>
    <row r="2138" spans="1:2" x14ac:dyDescent="0.25">
      <c r="A2138" s="2">
        <v>2135</v>
      </c>
      <c r="B2138" s="2" t="str">
        <f>"00500451"</f>
        <v>00500451</v>
      </c>
    </row>
    <row r="2139" spans="1:2" x14ac:dyDescent="0.25">
      <c r="A2139" s="2">
        <v>2136</v>
      </c>
      <c r="B2139" s="2" t="str">
        <f>"00500496"</f>
        <v>00500496</v>
      </c>
    </row>
    <row r="2140" spans="1:2" x14ac:dyDescent="0.25">
      <c r="A2140" s="2">
        <v>2137</v>
      </c>
      <c r="B2140" s="2" t="str">
        <f>"00500721"</f>
        <v>00500721</v>
      </c>
    </row>
    <row r="2141" spans="1:2" x14ac:dyDescent="0.25">
      <c r="A2141" s="2">
        <v>2138</v>
      </c>
      <c r="B2141" s="2" t="str">
        <f>"00500928"</f>
        <v>00500928</v>
      </c>
    </row>
    <row r="2142" spans="1:2" x14ac:dyDescent="0.25">
      <c r="A2142" s="2">
        <v>2139</v>
      </c>
      <c r="B2142" s="2" t="str">
        <f>"00501058"</f>
        <v>00501058</v>
      </c>
    </row>
    <row r="2143" spans="1:2" x14ac:dyDescent="0.25">
      <c r="A2143" s="2">
        <v>2140</v>
      </c>
      <c r="B2143" s="2" t="str">
        <f>"00501249"</f>
        <v>00501249</v>
      </c>
    </row>
    <row r="2144" spans="1:2" x14ac:dyDescent="0.25">
      <c r="A2144" s="2">
        <v>2141</v>
      </c>
      <c r="B2144" s="2" t="str">
        <f>"00501311"</f>
        <v>00501311</v>
      </c>
    </row>
    <row r="2145" spans="1:2" x14ac:dyDescent="0.25">
      <c r="A2145" s="2">
        <v>2142</v>
      </c>
      <c r="B2145" s="2" t="str">
        <f>"00501471"</f>
        <v>00501471</v>
      </c>
    </row>
    <row r="2146" spans="1:2" x14ac:dyDescent="0.25">
      <c r="A2146" s="2">
        <v>2143</v>
      </c>
      <c r="B2146" s="2" t="str">
        <f>"00501798"</f>
        <v>00501798</v>
      </c>
    </row>
    <row r="2147" spans="1:2" x14ac:dyDescent="0.25">
      <c r="A2147" s="2">
        <v>2144</v>
      </c>
      <c r="B2147" s="2" t="str">
        <f>"00502202"</f>
        <v>00502202</v>
      </c>
    </row>
    <row r="2148" spans="1:2" x14ac:dyDescent="0.25">
      <c r="A2148" s="2">
        <v>2145</v>
      </c>
      <c r="B2148" s="2" t="str">
        <f>"00502338"</f>
        <v>00502338</v>
      </c>
    </row>
    <row r="2149" spans="1:2" x14ac:dyDescent="0.25">
      <c r="A2149" s="2">
        <v>2146</v>
      </c>
      <c r="B2149" s="2" t="str">
        <f>"00502365"</f>
        <v>00502365</v>
      </c>
    </row>
    <row r="2150" spans="1:2" x14ac:dyDescent="0.25">
      <c r="A2150" s="2">
        <v>2147</v>
      </c>
      <c r="B2150" s="2" t="str">
        <f>"00502446"</f>
        <v>00502446</v>
      </c>
    </row>
    <row r="2151" spans="1:2" x14ac:dyDescent="0.25">
      <c r="A2151" s="2">
        <v>2148</v>
      </c>
      <c r="B2151" s="2" t="str">
        <f>"00502557"</f>
        <v>00502557</v>
      </c>
    </row>
    <row r="2152" spans="1:2" x14ac:dyDescent="0.25">
      <c r="A2152" s="2">
        <v>2149</v>
      </c>
      <c r="B2152" s="2" t="str">
        <f>"00502656"</f>
        <v>00502656</v>
      </c>
    </row>
    <row r="2153" spans="1:2" x14ac:dyDescent="0.25">
      <c r="A2153" s="2">
        <v>2150</v>
      </c>
      <c r="B2153" s="2" t="str">
        <f>"00502779"</f>
        <v>00502779</v>
      </c>
    </row>
    <row r="2154" spans="1:2" x14ac:dyDescent="0.25">
      <c r="A2154" s="2">
        <v>2151</v>
      </c>
      <c r="B2154" s="2" t="str">
        <f>"00503084"</f>
        <v>00503084</v>
      </c>
    </row>
    <row r="2155" spans="1:2" x14ac:dyDescent="0.25">
      <c r="A2155" s="2">
        <v>2152</v>
      </c>
      <c r="B2155" s="2" t="str">
        <f>"00503398"</f>
        <v>00503398</v>
      </c>
    </row>
    <row r="2156" spans="1:2" x14ac:dyDescent="0.25">
      <c r="A2156" s="2">
        <v>2153</v>
      </c>
      <c r="B2156" s="2" t="str">
        <f>"00503914"</f>
        <v>00503914</v>
      </c>
    </row>
    <row r="2157" spans="1:2" x14ac:dyDescent="0.25">
      <c r="A2157" s="2">
        <v>2154</v>
      </c>
      <c r="B2157" s="2" t="str">
        <f>"00504078"</f>
        <v>00504078</v>
      </c>
    </row>
    <row r="2158" spans="1:2" x14ac:dyDescent="0.25">
      <c r="A2158" s="2">
        <v>2155</v>
      </c>
      <c r="B2158" s="2" t="str">
        <f>"00504262"</f>
        <v>00504262</v>
      </c>
    </row>
    <row r="2159" spans="1:2" x14ac:dyDescent="0.25">
      <c r="A2159" s="2">
        <v>2156</v>
      </c>
      <c r="B2159" s="2" t="str">
        <f>"00504367"</f>
        <v>00504367</v>
      </c>
    </row>
    <row r="2160" spans="1:2" x14ac:dyDescent="0.25">
      <c r="A2160" s="2">
        <v>2157</v>
      </c>
      <c r="B2160" s="2" t="str">
        <f>"00504413"</f>
        <v>00504413</v>
      </c>
    </row>
    <row r="2161" spans="1:2" x14ac:dyDescent="0.25">
      <c r="A2161" s="2">
        <v>2158</v>
      </c>
      <c r="B2161" s="2" t="str">
        <f>"00504869"</f>
        <v>00504869</v>
      </c>
    </row>
    <row r="2162" spans="1:2" x14ac:dyDescent="0.25">
      <c r="A2162" s="2">
        <v>2159</v>
      </c>
      <c r="B2162" s="2" t="str">
        <f>"00504941"</f>
        <v>00504941</v>
      </c>
    </row>
    <row r="2163" spans="1:2" x14ac:dyDescent="0.25">
      <c r="A2163" s="2">
        <v>2160</v>
      </c>
      <c r="B2163" s="2" t="str">
        <f>"00505367"</f>
        <v>00505367</v>
      </c>
    </row>
    <row r="2164" spans="1:2" x14ac:dyDescent="0.25">
      <c r="A2164" s="2">
        <v>2161</v>
      </c>
      <c r="B2164" s="2" t="str">
        <f>"00505637"</f>
        <v>00505637</v>
      </c>
    </row>
    <row r="2165" spans="1:2" x14ac:dyDescent="0.25">
      <c r="A2165" s="2">
        <v>2162</v>
      </c>
      <c r="B2165" s="2" t="str">
        <f>"00505735"</f>
        <v>00505735</v>
      </c>
    </row>
    <row r="2166" spans="1:2" x14ac:dyDescent="0.25">
      <c r="A2166" s="2">
        <v>2163</v>
      </c>
      <c r="B2166" s="2" t="str">
        <f>"00505750"</f>
        <v>00505750</v>
      </c>
    </row>
    <row r="2167" spans="1:2" x14ac:dyDescent="0.25">
      <c r="A2167" s="2">
        <v>2164</v>
      </c>
      <c r="B2167" s="2" t="str">
        <f>"00505906"</f>
        <v>00505906</v>
      </c>
    </row>
    <row r="2168" spans="1:2" x14ac:dyDescent="0.25">
      <c r="A2168" s="2">
        <v>2165</v>
      </c>
      <c r="B2168" s="2" t="str">
        <f>"00506204"</f>
        <v>00506204</v>
      </c>
    </row>
    <row r="2169" spans="1:2" x14ac:dyDescent="0.25">
      <c r="A2169" s="2">
        <v>2166</v>
      </c>
      <c r="B2169" s="2" t="str">
        <f>"00506440"</f>
        <v>00506440</v>
      </c>
    </row>
    <row r="2170" spans="1:2" x14ac:dyDescent="0.25">
      <c r="A2170" s="2">
        <v>2167</v>
      </c>
      <c r="B2170" s="2" t="str">
        <f>"00506454"</f>
        <v>00506454</v>
      </c>
    </row>
    <row r="2171" spans="1:2" x14ac:dyDescent="0.25">
      <c r="A2171" s="2">
        <v>2168</v>
      </c>
      <c r="B2171" s="2" t="str">
        <f>"00508005"</f>
        <v>00508005</v>
      </c>
    </row>
    <row r="2172" spans="1:2" x14ac:dyDescent="0.25">
      <c r="A2172" s="2">
        <v>2169</v>
      </c>
      <c r="B2172" s="2" t="str">
        <f>"00508705"</f>
        <v>00508705</v>
      </c>
    </row>
    <row r="2173" spans="1:2" x14ac:dyDescent="0.25">
      <c r="A2173" s="2">
        <v>2170</v>
      </c>
      <c r="B2173" s="2" t="str">
        <f>"00509570"</f>
        <v>00509570</v>
      </c>
    </row>
    <row r="2174" spans="1:2" x14ac:dyDescent="0.25">
      <c r="A2174" s="2">
        <v>2171</v>
      </c>
      <c r="B2174" s="2" t="str">
        <f>"00509934"</f>
        <v>00509934</v>
      </c>
    </row>
    <row r="2175" spans="1:2" x14ac:dyDescent="0.25">
      <c r="A2175" s="2">
        <v>2172</v>
      </c>
      <c r="B2175" s="2" t="str">
        <f>"00510135"</f>
        <v>00510135</v>
      </c>
    </row>
    <row r="2176" spans="1:2" x14ac:dyDescent="0.25">
      <c r="A2176" s="2">
        <v>2173</v>
      </c>
      <c r="B2176" s="2" t="str">
        <f>"00511923"</f>
        <v>00511923</v>
      </c>
    </row>
    <row r="2177" spans="1:2" x14ac:dyDescent="0.25">
      <c r="A2177" s="2">
        <v>2174</v>
      </c>
      <c r="B2177" s="2" t="str">
        <f>"00513390"</f>
        <v>00513390</v>
      </c>
    </row>
    <row r="2178" spans="1:2" x14ac:dyDescent="0.25">
      <c r="A2178" s="2">
        <v>2175</v>
      </c>
      <c r="B2178" s="2" t="str">
        <f>"00513894"</f>
        <v>00513894</v>
      </c>
    </row>
    <row r="2179" spans="1:2" x14ac:dyDescent="0.25">
      <c r="A2179" s="2">
        <v>2176</v>
      </c>
      <c r="B2179" s="2" t="str">
        <f>"00513979"</f>
        <v>00513979</v>
      </c>
    </row>
    <row r="2180" spans="1:2" x14ac:dyDescent="0.25">
      <c r="A2180" s="2">
        <v>2177</v>
      </c>
      <c r="B2180" s="2" t="str">
        <f>"00514792"</f>
        <v>00514792</v>
      </c>
    </row>
    <row r="2181" spans="1:2" x14ac:dyDescent="0.25">
      <c r="A2181" s="2">
        <v>2178</v>
      </c>
      <c r="B2181" s="2" t="str">
        <f>"00516787"</f>
        <v>00516787</v>
      </c>
    </row>
    <row r="2182" spans="1:2" x14ac:dyDescent="0.25">
      <c r="A2182" s="2">
        <v>2179</v>
      </c>
      <c r="B2182" s="2" t="str">
        <f>"00519141"</f>
        <v>00519141</v>
      </c>
    </row>
    <row r="2183" spans="1:2" x14ac:dyDescent="0.25">
      <c r="A2183" s="2">
        <v>2180</v>
      </c>
      <c r="B2183" s="2" t="str">
        <f>"00519478"</f>
        <v>00519478</v>
      </c>
    </row>
    <row r="2184" spans="1:2" x14ac:dyDescent="0.25">
      <c r="A2184" s="2">
        <v>2181</v>
      </c>
      <c r="B2184" s="2" t="str">
        <f>"00520069"</f>
        <v>00520069</v>
      </c>
    </row>
    <row r="2185" spans="1:2" x14ac:dyDescent="0.25">
      <c r="A2185" s="2">
        <v>2182</v>
      </c>
      <c r="B2185" s="2" t="str">
        <f>"00521180"</f>
        <v>00521180</v>
      </c>
    </row>
    <row r="2186" spans="1:2" x14ac:dyDescent="0.25">
      <c r="A2186" s="2">
        <v>2183</v>
      </c>
      <c r="B2186" s="2" t="str">
        <f>"00521598"</f>
        <v>00521598</v>
      </c>
    </row>
    <row r="2187" spans="1:2" x14ac:dyDescent="0.25">
      <c r="A2187" s="2">
        <v>2184</v>
      </c>
      <c r="B2187" s="2" t="str">
        <f>"00522047"</f>
        <v>00522047</v>
      </c>
    </row>
    <row r="2188" spans="1:2" x14ac:dyDescent="0.25">
      <c r="A2188" s="2">
        <v>2185</v>
      </c>
      <c r="B2188" s="2" t="str">
        <f>"00522155"</f>
        <v>00522155</v>
      </c>
    </row>
    <row r="2189" spans="1:2" x14ac:dyDescent="0.25">
      <c r="A2189" s="2">
        <v>2186</v>
      </c>
      <c r="B2189" s="2" t="str">
        <f>"00522261"</f>
        <v>00522261</v>
      </c>
    </row>
    <row r="2190" spans="1:2" x14ac:dyDescent="0.25">
      <c r="A2190" s="2">
        <v>2187</v>
      </c>
      <c r="B2190" s="2" t="str">
        <f>"00522587"</f>
        <v>00522587</v>
      </c>
    </row>
    <row r="2191" spans="1:2" x14ac:dyDescent="0.25">
      <c r="A2191" s="2">
        <v>2188</v>
      </c>
      <c r="B2191" s="2" t="str">
        <f>"00523351"</f>
        <v>00523351</v>
      </c>
    </row>
    <row r="2192" spans="1:2" x14ac:dyDescent="0.25">
      <c r="A2192" s="2">
        <v>2189</v>
      </c>
      <c r="B2192" s="2" t="str">
        <f>"00525307"</f>
        <v>00525307</v>
      </c>
    </row>
    <row r="2193" spans="1:2" x14ac:dyDescent="0.25">
      <c r="A2193" s="2">
        <v>2190</v>
      </c>
      <c r="B2193" s="2" t="str">
        <f>"00525746"</f>
        <v>00525746</v>
      </c>
    </row>
    <row r="2194" spans="1:2" x14ac:dyDescent="0.25">
      <c r="A2194" s="2">
        <v>2191</v>
      </c>
      <c r="B2194" s="2" t="str">
        <f>"00525993"</f>
        <v>00525993</v>
      </c>
    </row>
    <row r="2195" spans="1:2" x14ac:dyDescent="0.25">
      <c r="A2195" s="2">
        <v>2192</v>
      </c>
      <c r="B2195" s="2" t="str">
        <f>"00526154"</f>
        <v>00526154</v>
      </c>
    </row>
    <row r="2196" spans="1:2" x14ac:dyDescent="0.25">
      <c r="A2196" s="2">
        <v>2193</v>
      </c>
      <c r="B2196" s="2" t="str">
        <f>"00526272"</f>
        <v>00526272</v>
      </c>
    </row>
    <row r="2197" spans="1:2" x14ac:dyDescent="0.25">
      <c r="A2197" s="2">
        <v>2194</v>
      </c>
      <c r="B2197" s="2" t="str">
        <f>"00527017"</f>
        <v>00527017</v>
      </c>
    </row>
    <row r="2198" spans="1:2" x14ac:dyDescent="0.25">
      <c r="A2198" s="2">
        <v>2195</v>
      </c>
      <c r="B2198" s="2" t="str">
        <f>"00528250"</f>
        <v>00528250</v>
      </c>
    </row>
    <row r="2199" spans="1:2" x14ac:dyDescent="0.25">
      <c r="A2199" s="2">
        <v>2196</v>
      </c>
      <c r="B2199" s="2" t="str">
        <f>"00529199"</f>
        <v>00529199</v>
      </c>
    </row>
    <row r="2200" spans="1:2" x14ac:dyDescent="0.25">
      <c r="A2200" s="2">
        <v>2197</v>
      </c>
      <c r="B2200" s="2" t="str">
        <f>"00529830"</f>
        <v>00529830</v>
      </c>
    </row>
    <row r="2201" spans="1:2" x14ac:dyDescent="0.25">
      <c r="A2201" s="2">
        <v>2198</v>
      </c>
      <c r="B2201" s="2" t="str">
        <f>"00530150"</f>
        <v>00530150</v>
      </c>
    </row>
    <row r="2202" spans="1:2" x14ac:dyDescent="0.25">
      <c r="A2202" s="2">
        <v>2199</v>
      </c>
      <c r="B2202" s="2" t="str">
        <f>"00530746"</f>
        <v>00530746</v>
      </c>
    </row>
    <row r="2203" spans="1:2" x14ac:dyDescent="0.25">
      <c r="A2203" s="2">
        <v>2200</v>
      </c>
      <c r="B2203" s="2" t="str">
        <f>"00530798"</f>
        <v>00530798</v>
      </c>
    </row>
    <row r="2204" spans="1:2" x14ac:dyDescent="0.25">
      <c r="A2204" s="2">
        <v>2201</v>
      </c>
      <c r="B2204" s="2" t="str">
        <f>"00530911"</f>
        <v>00530911</v>
      </c>
    </row>
    <row r="2205" spans="1:2" x14ac:dyDescent="0.25">
      <c r="A2205" s="2">
        <v>2202</v>
      </c>
      <c r="B2205" s="2" t="str">
        <f>"00531058"</f>
        <v>00531058</v>
      </c>
    </row>
    <row r="2206" spans="1:2" x14ac:dyDescent="0.25">
      <c r="A2206" s="2">
        <v>2203</v>
      </c>
      <c r="B2206" s="2" t="str">
        <f>"00531215"</f>
        <v>00531215</v>
      </c>
    </row>
    <row r="2207" spans="1:2" x14ac:dyDescent="0.25">
      <c r="A2207" s="2">
        <v>2204</v>
      </c>
      <c r="B2207" s="2" t="str">
        <f>"00531234"</f>
        <v>00531234</v>
      </c>
    </row>
    <row r="2208" spans="1:2" x14ac:dyDescent="0.25">
      <c r="A2208" s="2">
        <v>2205</v>
      </c>
      <c r="B2208" s="2" t="str">
        <f>"00531462"</f>
        <v>00531462</v>
      </c>
    </row>
    <row r="2209" spans="1:2" x14ac:dyDescent="0.25">
      <c r="A2209" s="2">
        <v>2206</v>
      </c>
      <c r="B2209" s="2" t="str">
        <f>"00532042"</f>
        <v>00532042</v>
      </c>
    </row>
    <row r="2210" spans="1:2" x14ac:dyDescent="0.25">
      <c r="A2210" s="2">
        <v>2207</v>
      </c>
      <c r="B2210" s="2" t="str">
        <f>"00532272"</f>
        <v>00532272</v>
      </c>
    </row>
    <row r="2211" spans="1:2" x14ac:dyDescent="0.25">
      <c r="A2211" s="2">
        <v>2208</v>
      </c>
      <c r="B2211" s="2" t="str">
        <f>"00532496"</f>
        <v>00532496</v>
      </c>
    </row>
    <row r="2212" spans="1:2" x14ac:dyDescent="0.25">
      <c r="A2212" s="2">
        <v>2209</v>
      </c>
      <c r="B2212" s="2" t="str">
        <f>"00532710"</f>
        <v>00532710</v>
      </c>
    </row>
    <row r="2213" spans="1:2" x14ac:dyDescent="0.25">
      <c r="A2213" s="2">
        <v>2210</v>
      </c>
      <c r="B2213" s="2" t="str">
        <f>"00532825"</f>
        <v>00532825</v>
      </c>
    </row>
    <row r="2214" spans="1:2" x14ac:dyDescent="0.25">
      <c r="A2214" s="2">
        <v>2211</v>
      </c>
      <c r="B2214" s="2" t="str">
        <f>"00532897"</f>
        <v>00532897</v>
      </c>
    </row>
    <row r="2215" spans="1:2" x14ac:dyDescent="0.25">
      <c r="A2215" s="2">
        <v>2212</v>
      </c>
      <c r="B2215" s="2" t="str">
        <f>"00533177"</f>
        <v>00533177</v>
      </c>
    </row>
    <row r="2216" spans="1:2" x14ac:dyDescent="0.25">
      <c r="A2216" s="2">
        <v>2213</v>
      </c>
      <c r="B2216" s="2" t="str">
        <f>"00533184"</f>
        <v>00533184</v>
      </c>
    </row>
    <row r="2217" spans="1:2" x14ac:dyDescent="0.25">
      <c r="A2217" s="2">
        <v>2214</v>
      </c>
      <c r="B2217" s="2" t="str">
        <f>"00533359"</f>
        <v>00533359</v>
      </c>
    </row>
    <row r="2218" spans="1:2" x14ac:dyDescent="0.25">
      <c r="A2218" s="2">
        <v>2215</v>
      </c>
      <c r="B2218" s="2" t="str">
        <f>"00533448"</f>
        <v>00533448</v>
      </c>
    </row>
    <row r="2219" spans="1:2" x14ac:dyDescent="0.25">
      <c r="A2219" s="2">
        <v>2216</v>
      </c>
      <c r="B2219" s="2" t="str">
        <f>"00533950"</f>
        <v>00533950</v>
      </c>
    </row>
    <row r="2220" spans="1:2" x14ac:dyDescent="0.25">
      <c r="A2220" s="2">
        <v>2217</v>
      </c>
      <c r="B2220" s="2" t="str">
        <f>"00534462"</f>
        <v>00534462</v>
      </c>
    </row>
    <row r="2221" spans="1:2" x14ac:dyDescent="0.25">
      <c r="A2221" s="2">
        <v>2218</v>
      </c>
      <c r="B2221" s="2" t="str">
        <f>"00534520"</f>
        <v>00534520</v>
      </c>
    </row>
    <row r="2222" spans="1:2" x14ac:dyDescent="0.25">
      <c r="A2222" s="2">
        <v>2219</v>
      </c>
      <c r="B2222" s="2" t="str">
        <f>"00536087"</f>
        <v>00536087</v>
      </c>
    </row>
    <row r="2223" spans="1:2" x14ac:dyDescent="0.25">
      <c r="A2223" s="2">
        <v>2220</v>
      </c>
      <c r="B2223" s="2" t="str">
        <f>"00536414"</f>
        <v>00536414</v>
      </c>
    </row>
    <row r="2224" spans="1:2" x14ac:dyDescent="0.25">
      <c r="A2224" s="2">
        <v>2221</v>
      </c>
      <c r="B2224" s="2" t="str">
        <f>"00539422"</f>
        <v>00539422</v>
      </c>
    </row>
    <row r="2225" spans="1:2" x14ac:dyDescent="0.25">
      <c r="A2225" s="2">
        <v>2222</v>
      </c>
      <c r="B2225" s="2" t="str">
        <f>"00539683"</f>
        <v>00539683</v>
      </c>
    </row>
    <row r="2226" spans="1:2" x14ac:dyDescent="0.25">
      <c r="A2226" s="2">
        <v>2223</v>
      </c>
      <c r="B2226" s="2" t="str">
        <f>"00540123"</f>
        <v>00540123</v>
      </c>
    </row>
    <row r="2227" spans="1:2" x14ac:dyDescent="0.25">
      <c r="A2227" s="2">
        <v>2224</v>
      </c>
      <c r="B2227" s="2" t="str">
        <f>"00541341"</f>
        <v>00541341</v>
      </c>
    </row>
    <row r="2228" spans="1:2" x14ac:dyDescent="0.25">
      <c r="A2228" s="2">
        <v>2225</v>
      </c>
      <c r="B2228" s="2" t="str">
        <f>"00541403"</f>
        <v>00541403</v>
      </c>
    </row>
    <row r="2229" spans="1:2" x14ac:dyDescent="0.25">
      <c r="A2229" s="2">
        <v>2226</v>
      </c>
      <c r="B2229" s="2" t="str">
        <f>"00541862"</f>
        <v>00541862</v>
      </c>
    </row>
    <row r="2230" spans="1:2" x14ac:dyDescent="0.25">
      <c r="A2230" s="2">
        <v>2227</v>
      </c>
      <c r="B2230" s="2" t="str">
        <f>"00541866"</f>
        <v>00541866</v>
      </c>
    </row>
    <row r="2231" spans="1:2" x14ac:dyDescent="0.25">
      <c r="A2231" s="2">
        <v>2228</v>
      </c>
      <c r="B2231" s="2" t="str">
        <f>"00541974"</f>
        <v>00541974</v>
      </c>
    </row>
    <row r="2232" spans="1:2" x14ac:dyDescent="0.25">
      <c r="A2232" s="2">
        <v>2229</v>
      </c>
      <c r="B2232" s="2" t="str">
        <f>"00542355"</f>
        <v>00542355</v>
      </c>
    </row>
    <row r="2233" spans="1:2" x14ac:dyDescent="0.25">
      <c r="A2233" s="2">
        <v>2230</v>
      </c>
      <c r="B2233" s="2" t="str">
        <f>"00542967"</f>
        <v>00542967</v>
      </c>
    </row>
    <row r="2234" spans="1:2" x14ac:dyDescent="0.25">
      <c r="A2234" s="2">
        <v>2231</v>
      </c>
      <c r="B2234" s="2" t="str">
        <f>"00543321"</f>
        <v>00543321</v>
      </c>
    </row>
    <row r="2235" spans="1:2" x14ac:dyDescent="0.25">
      <c r="A2235" s="2">
        <v>2232</v>
      </c>
      <c r="B2235" s="2" t="str">
        <f>"00543380"</f>
        <v>00543380</v>
      </c>
    </row>
    <row r="2236" spans="1:2" x14ac:dyDescent="0.25">
      <c r="A2236" s="2">
        <v>2233</v>
      </c>
      <c r="B2236" s="2" t="str">
        <f>"00543466"</f>
        <v>00543466</v>
      </c>
    </row>
    <row r="2237" spans="1:2" x14ac:dyDescent="0.25">
      <c r="A2237" s="2">
        <v>2234</v>
      </c>
      <c r="B2237" s="2" t="str">
        <f>"00543648"</f>
        <v>00543648</v>
      </c>
    </row>
    <row r="2238" spans="1:2" x14ac:dyDescent="0.25">
      <c r="A2238" s="2">
        <v>2235</v>
      </c>
      <c r="B2238" s="2" t="str">
        <f>"00543805"</f>
        <v>00543805</v>
      </c>
    </row>
    <row r="2239" spans="1:2" x14ac:dyDescent="0.25">
      <c r="A2239" s="2">
        <v>2236</v>
      </c>
      <c r="B2239" s="2" t="str">
        <f>"00543968"</f>
        <v>00543968</v>
      </c>
    </row>
    <row r="2240" spans="1:2" x14ac:dyDescent="0.25">
      <c r="A2240" s="2">
        <v>2237</v>
      </c>
      <c r="B2240" s="2" t="str">
        <f>"00544397"</f>
        <v>00544397</v>
      </c>
    </row>
    <row r="2241" spans="1:2" x14ac:dyDescent="0.25">
      <c r="A2241" s="2">
        <v>2238</v>
      </c>
      <c r="B2241" s="2" t="str">
        <f>"00544453"</f>
        <v>00544453</v>
      </c>
    </row>
    <row r="2242" spans="1:2" x14ac:dyDescent="0.25">
      <c r="A2242" s="2">
        <v>2239</v>
      </c>
      <c r="B2242" s="2" t="str">
        <f>"00544507"</f>
        <v>00544507</v>
      </c>
    </row>
    <row r="2243" spans="1:2" x14ac:dyDescent="0.25">
      <c r="A2243" s="2">
        <v>2240</v>
      </c>
      <c r="B2243" s="2" t="str">
        <f>"00544583"</f>
        <v>00544583</v>
      </c>
    </row>
    <row r="2244" spans="1:2" x14ac:dyDescent="0.25">
      <c r="A2244" s="2">
        <v>2241</v>
      </c>
      <c r="B2244" s="2" t="str">
        <f>"00544699"</f>
        <v>00544699</v>
      </c>
    </row>
    <row r="2245" spans="1:2" x14ac:dyDescent="0.25">
      <c r="A2245" s="2">
        <v>2242</v>
      </c>
      <c r="B2245" s="2" t="str">
        <f>"00544781"</f>
        <v>00544781</v>
      </c>
    </row>
    <row r="2246" spans="1:2" x14ac:dyDescent="0.25">
      <c r="A2246" s="2">
        <v>2243</v>
      </c>
      <c r="B2246" s="2" t="str">
        <f>"00544786"</f>
        <v>00544786</v>
      </c>
    </row>
    <row r="2247" spans="1:2" x14ac:dyDescent="0.25">
      <c r="A2247" s="2">
        <v>2244</v>
      </c>
      <c r="B2247" s="2" t="str">
        <f>"00545205"</f>
        <v>00545205</v>
      </c>
    </row>
    <row r="2248" spans="1:2" x14ac:dyDescent="0.25">
      <c r="A2248" s="2">
        <v>2245</v>
      </c>
      <c r="B2248" s="2" t="str">
        <f>"00545549"</f>
        <v>00545549</v>
      </c>
    </row>
    <row r="2249" spans="1:2" x14ac:dyDescent="0.25">
      <c r="A2249" s="2">
        <v>2246</v>
      </c>
      <c r="B2249" s="2" t="str">
        <f>"00545550"</f>
        <v>00545550</v>
      </c>
    </row>
    <row r="2250" spans="1:2" x14ac:dyDescent="0.25">
      <c r="A2250" s="2">
        <v>2247</v>
      </c>
      <c r="B2250" s="2" t="str">
        <f>"00545716"</f>
        <v>00545716</v>
      </c>
    </row>
    <row r="2251" spans="1:2" x14ac:dyDescent="0.25">
      <c r="A2251" s="2">
        <v>2248</v>
      </c>
      <c r="B2251" s="2" t="str">
        <f>"00545868"</f>
        <v>00545868</v>
      </c>
    </row>
    <row r="2252" spans="1:2" x14ac:dyDescent="0.25">
      <c r="A2252" s="2">
        <v>2249</v>
      </c>
      <c r="B2252" s="2" t="str">
        <f>"00545872"</f>
        <v>00545872</v>
      </c>
    </row>
    <row r="2253" spans="1:2" x14ac:dyDescent="0.25">
      <c r="A2253" s="2">
        <v>2250</v>
      </c>
      <c r="B2253" s="2" t="str">
        <f>"00546380"</f>
        <v>00546380</v>
      </c>
    </row>
    <row r="2254" spans="1:2" x14ac:dyDescent="0.25">
      <c r="A2254" s="2">
        <v>2251</v>
      </c>
      <c r="B2254" s="2" t="str">
        <f>"00546518"</f>
        <v>00546518</v>
      </c>
    </row>
    <row r="2255" spans="1:2" x14ac:dyDescent="0.25">
      <c r="A2255" s="2">
        <v>2252</v>
      </c>
      <c r="B2255" s="2" t="str">
        <f>"00546648"</f>
        <v>00546648</v>
      </c>
    </row>
    <row r="2256" spans="1:2" x14ac:dyDescent="0.25">
      <c r="A2256" s="2">
        <v>2253</v>
      </c>
      <c r="B2256" s="2" t="str">
        <f>"00546793"</f>
        <v>00546793</v>
      </c>
    </row>
    <row r="2257" spans="1:2" x14ac:dyDescent="0.25">
      <c r="A2257" s="2">
        <v>2254</v>
      </c>
      <c r="B2257" s="2" t="str">
        <f>"00546963"</f>
        <v>00546963</v>
      </c>
    </row>
    <row r="2258" spans="1:2" x14ac:dyDescent="0.25">
      <c r="A2258" s="2">
        <v>2255</v>
      </c>
      <c r="B2258" s="2" t="str">
        <f>"00547019"</f>
        <v>00547019</v>
      </c>
    </row>
    <row r="2259" spans="1:2" x14ac:dyDescent="0.25">
      <c r="A2259" s="2">
        <v>2256</v>
      </c>
      <c r="B2259" s="2" t="str">
        <f>"00547052"</f>
        <v>00547052</v>
      </c>
    </row>
    <row r="2260" spans="1:2" x14ac:dyDescent="0.25">
      <c r="A2260" s="2">
        <v>2257</v>
      </c>
      <c r="B2260" s="2" t="str">
        <f>"00547053"</f>
        <v>00547053</v>
      </c>
    </row>
    <row r="2261" spans="1:2" x14ac:dyDescent="0.25">
      <c r="A2261" s="2">
        <v>2258</v>
      </c>
      <c r="B2261" s="2" t="str">
        <f>"00547108"</f>
        <v>00547108</v>
      </c>
    </row>
    <row r="2262" spans="1:2" x14ac:dyDescent="0.25">
      <c r="A2262" s="2">
        <v>2259</v>
      </c>
      <c r="B2262" s="2" t="str">
        <f>"00547111"</f>
        <v>00547111</v>
      </c>
    </row>
    <row r="2263" spans="1:2" x14ac:dyDescent="0.25">
      <c r="A2263" s="2">
        <v>2260</v>
      </c>
      <c r="B2263" s="2" t="str">
        <f>"00547223"</f>
        <v>00547223</v>
      </c>
    </row>
    <row r="2264" spans="1:2" x14ac:dyDescent="0.25">
      <c r="A2264" s="2">
        <v>2261</v>
      </c>
      <c r="B2264" s="2" t="str">
        <f>"00547276"</f>
        <v>00547276</v>
      </c>
    </row>
    <row r="2265" spans="1:2" x14ac:dyDescent="0.25">
      <c r="A2265" s="2">
        <v>2262</v>
      </c>
      <c r="B2265" s="2" t="str">
        <f>"00547301"</f>
        <v>00547301</v>
      </c>
    </row>
    <row r="2266" spans="1:2" x14ac:dyDescent="0.25">
      <c r="A2266" s="2">
        <v>2263</v>
      </c>
      <c r="B2266" s="2" t="str">
        <f>"00547324"</f>
        <v>00547324</v>
      </c>
    </row>
    <row r="2267" spans="1:2" x14ac:dyDescent="0.25">
      <c r="A2267" s="2">
        <v>2264</v>
      </c>
      <c r="B2267" s="2" t="str">
        <f>"00547559"</f>
        <v>00547559</v>
      </c>
    </row>
    <row r="2268" spans="1:2" x14ac:dyDescent="0.25">
      <c r="A2268" s="2">
        <v>2265</v>
      </c>
      <c r="B2268" s="2" t="str">
        <f>"00547761"</f>
        <v>00547761</v>
      </c>
    </row>
    <row r="2269" spans="1:2" x14ac:dyDescent="0.25">
      <c r="A2269" s="2">
        <v>2266</v>
      </c>
      <c r="B2269" s="2" t="str">
        <f>"00547858"</f>
        <v>00547858</v>
      </c>
    </row>
    <row r="2270" spans="1:2" x14ac:dyDescent="0.25">
      <c r="A2270" s="2">
        <v>2267</v>
      </c>
      <c r="B2270" s="2" t="str">
        <f>"00547899"</f>
        <v>00547899</v>
      </c>
    </row>
    <row r="2271" spans="1:2" x14ac:dyDescent="0.25">
      <c r="A2271" s="2">
        <v>2268</v>
      </c>
      <c r="B2271" s="2" t="str">
        <f>"00547911"</f>
        <v>00547911</v>
      </c>
    </row>
    <row r="2272" spans="1:2" x14ac:dyDescent="0.25">
      <c r="A2272" s="2">
        <v>2269</v>
      </c>
      <c r="B2272" s="2" t="str">
        <f>"00548267"</f>
        <v>00548267</v>
      </c>
    </row>
    <row r="2273" spans="1:2" x14ac:dyDescent="0.25">
      <c r="A2273" s="2">
        <v>2270</v>
      </c>
      <c r="B2273" s="2" t="str">
        <f>"00548305"</f>
        <v>00548305</v>
      </c>
    </row>
    <row r="2274" spans="1:2" x14ac:dyDescent="0.25">
      <c r="A2274" s="2">
        <v>2271</v>
      </c>
      <c r="B2274" s="2" t="str">
        <f>"00548409"</f>
        <v>00548409</v>
      </c>
    </row>
    <row r="2275" spans="1:2" x14ac:dyDescent="0.25">
      <c r="A2275" s="2">
        <v>2272</v>
      </c>
      <c r="B2275" s="2" t="str">
        <f>"00548453"</f>
        <v>00548453</v>
      </c>
    </row>
    <row r="2276" spans="1:2" x14ac:dyDescent="0.25">
      <c r="A2276" s="2">
        <v>2273</v>
      </c>
      <c r="B2276" s="2" t="str">
        <f>"00548608"</f>
        <v>00548608</v>
      </c>
    </row>
    <row r="2277" spans="1:2" x14ac:dyDescent="0.25">
      <c r="A2277" s="2">
        <v>2274</v>
      </c>
      <c r="B2277" s="2" t="str">
        <f>"00548655"</f>
        <v>00548655</v>
      </c>
    </row>
    <row r="2278" spans="1:2" x14ac:dyDescent="0.25">
      <c r="A2278" s="2">
        <v>2275</v>
      </c>
      <c r="B2278" s="2" t="str">
        <f>"00548720"</f>
        <v>00548720</v>
      </c>
    </row>
    <row r="2279" spans="1:2" x14ac:dyDescent="0.25">
      <c r="A2279" s="2">
        <v>2276</v>
      </c>
      <c r="B2279" s="2" t="str">
        <f>"00548736"</f>
        <v>00548736</v>
      </c>
    </row>
    <row r="2280" spans="1:2" x14ac:dyDescent="0.25">
      <c r="A2280" s="2">
        <v>2277</v>
      </c>
      <c r="B2280" s="2" t="str">
        <f>"00548791"</f>
        <v>00548791</v>
      </c>
    </row>
    <row r="2281" spans="1:2" x14ac:dyDescent="0.25">
      <c r="A2281" s="2">
        <v>2278</v>
      </c>
      <c r="B2281" s="2" t="str">
        <f>"00548928"</f>
        <v>00548928</v>
      </c>
    </row>
    <row r="2282" spans="1:2" x14ac:dyDescent="0.25">
      <c r="A2282" s="2">
        <v>2279</v>
      </c>
      <c r="B2282" s="2" t="str">
        <f>"00548972"</f>
        <v>00548972</v>
      </c>
    </row>
    <row r="2283" spans="1:2" x14ac:dyDescent="0.25">
      <c r="A2283" s="2">
        <v>2280</v>
      </c>
      <c r="B2283" s="2" t="str">
        <f>"00548982"</f>
        <v>00548982</v>
      </c>
    </row>
    <row r="2284" spans="1:2" x14ac:dyDescent="0.25">
      <c r="A2284" s="2">
        <v>2281</v>
      </c>
      <c r="B2284" s="2" t="str">
        <f>"00549195"</f>
        <v>00549195</v>
      </c>
    </row>
    <row r="2285" spans="1:2" x14ac:dyDescent="0.25">
      <c r="A2285" s="2">
        <v>2282</v>
      </c>
      <c r="B2285" s="2" t="str">
        <f>"00549264"</f>
        <v>00549264</v>
      </c>
    </row>
    <row r="2286" spans="1:2" x14ac:dyDescent="0.25">
      <c r="A2286" s="2">
        <v>2283</v>
      </c>
      <c r="B2286" s="2" t="str">
        <f>"00549345"</f>
        <v>00549345</v>
      </c>
    </row>
    <row r="2287" spans="1:2" x14ac:dyDescent="0.25">
      <c r="A2287" s="2">
        <v>2284</v>
      </c>
      <c r="B2287" s="2" t="str">
        <f>"00549439"</f>
        <v>00549439</v>
      </c>
    </row>
    <row r="2288" spans="1:2" x14ac:dyDescent="0.25">
      <c r="A2288" s="2">
        <v>2285</v>
      </c>
      <c r="B2288" s="2" t="str">
        <f>"00549522"</f>
        <v>00549522</v>
      </c>
    </row>
    <row r="2289" spans="1:2" x14ac:dyDescent="0.25">
      <c r="A2289" s="2">
        <v>2286</v>
      </c>
      <c r="B2289" s="2" t="str">
        <f>"00549793"</f>
        <v>00549793</v>
      </c>
    </row>
    <row r="2290" spans="1:2" x14ac:dyDescent="0.25">
      <c r="A2290" s="2">
        <v>2287</v>
      </c>
      <c r="B2290" s="2" t="str">
        <f>"00549813"</f>
        <v>00549813</v>
      </c>
    </row>
    <row r="2291" spans="1:2" x14ac:dyDescent="0.25">
      <c r="A2291" s="2">
        <v>2288</v>
      </c>
      <c r="B2291" s="2" t="str">
        <f>"00549827"</f>
        <v>00549827</v>
      </c>
    </row>
    <row r="2292" spans="1:2" x14ac:dyDescent="0.25">
      <c r="A2292" s="2">
        <v>2289</v>
      </c>
      <c r="B2292" s="2" t="str">
        <f>"00549835"</f>
        <v>00549835</v>
      </c>
    </row>
    <row r="2293" spans="1:2" x14ac:dyDescent="0.25">
      <c r="A2293" s="2">
        <v>2290</v>
      </c>
      <c r="B2293" s="2" t="str">
        <f>"00549895"</f>
        <v>00549895</v>
      </c>
    </row>
    <row r="2294" spans="1:2" x14ac:dyDescent="0.25">
      <c r="A2294" s="2">
        <v>2291</v>
      </c>
      <c r="B2294" s="2" t="str">
        <f>"00549976"</f>
        <v>00549976</v>
      </c>
    </row>
    <row r="2295" spans="1:2" x14ac:dyDescent="0.25">
      <c r="A2295" s="2">
        <v>2292</v>
      </c>
      <c r="B2295" s="2" t="str">
        <f>"00549988"</f>
        <v>00549988</v>
      </c>
    </row>
    <row r="2296" spans="1:2" x14ac:dyDescent="0.25">
      <c r="A2296" s="2">
        <v>2293</v>
      </c>
      <c r="B2296" s="2" t="str">
        <f>"00550088"</f>
        <v>00550088</v>
      </c>
    </row>
    <row r="2297" spans="1:2" x14ac:dyDescent="0.25">
      <c r="A2297" s="2">
        <v>2294</v>
      </c>
      <c r="B2297" s="2" t="str">
        <f>"00550117"</f>
        <v>00550117</v>
      </c>
    </row>
    <row r="2298" spans="1:2" x14ac:dyDescent="0.25">
      <c r="A2298" s="2">
        <v>2295</v>
      </c>
      <c r="B2298" s="2" t="str">
        <f>"00550190"</f>
        <v>00550190</v>
      </c>
    </row>
    <row r="2299" spans="1:2" x14ac:dyDescent="0.25">
      <c r="A2299" s="2">
        <v>2296</v>
      </c>
      <c r="B2299" s="2" t="str">
        <f>"00550193"</f>
        <v>00550193</v>
      </c>
    </row>
    <row r="2300" spans="1:2" x14ac:dyDescent="0.25">
      <c r="A2300" s="2">
        <v>2297</v>
      </c>
      <c r="B2300" s="2" t="str">
        <f>"00550270"</f>
        <v>00550270</v>
      </c>
    </row>
    <row r="2301" spans="1:2" x14ac:dyDescent="0.25">
      <c r="A2301" s="2">
        <v>2298</v>
      </c>
      <c r="B2301" s="2" t="str">
        <f>"00550341"</f>
        <v>00550341</v>
      </c>
    </row>
    <row r="2302" spans="1:2" x14ac:dyDescent="0.25">
      <c r="A2302" s="2">
        <v>2299</v>
      </c>
      <c r="B2302" s="2" t="str">
        <f>"00550343"</f>
        <v>00550343</v>
      </c>
    </row>
    <row r="2303" spans="1:2" x14ac:dyDescent="0.25">
      <c r="A2303" s="2">
        <v>2300</v>
      </c>
      <c r="B2303" s="2" t="str">
        <f>"00550362"</f>
        <v>00550362</v>
      </c>
    </row>
    <row r="2304" spans="1:2" x14ac:dyDescent="0.25">
      <c r="A2304" s="2">
        <v>2301</v>
      </c>
      <c r="B2304" s="2" t="str">
        <f>"00550369"</f>
        <v>00550369</v>
      </c>
    </row>
    <row r="2305" spans="1:2" x14ac:dyDescent="0.25">
      <c r="A2305" s="2">
        <v>2302</v>
      </c>
      <c r="B2305" s="2" t="str">
        <f>"00550385"</f>
        <v>00550385</v>
      </c>
    </row>
    <row r="2306" spans="1:2" x14ac:dyDescent="0.25">
      <c r="A2306" s="2">
        <v>2303</v>
      </c>
      <c r="B2306" s="2" t="str">
        <f>"00550392"</f>
        <v>00550392</v>
      </c>
    </row>
    <row r="2307" spans="1:2" x14ac:dyDescent="0.25">
      <c r="A2307" s="2">
        <v>2304</v>
      </c>
      <c r="B2307" s="2" t="str">
        <f>"00550556"</f>
        <v>00550556</v>
      </c>
    </row>
    <row r="2308" spans="1:2" x14ac:dyDescent="0.25">
      <c r="A2308" s="2">
        <v>2305</v>
      </c>
      <c r="B2308" s="2" t="str">
        <f>"00550784"</f>
        <v>00550784</v>
      </c>
    </row>
    <row r="2309" spans="1:2" x14ac:dyDescent="0.25">
      <c r="A2309" s="2">
        <v>2306</v>
      </c>
      <c r="B2309" s="2" t="str">
        <f>"00550868"</f>
        <v>00550868</v>
      </c>
    </row>
    <row r="2310" spans="1:2" x14ac:dyDescent="0.25">
      <c r="A2310" s="2">
        <v>2307</v>
      </c>
      <c r="B2310" s="2" t="str">
        <f>"00550915"</f>
        <v>00550915</v>
      </c>
    </row>
    <row r="2311" spans="1:2" x14ac:dyDescent="0.25">
      <c r="A2311" s="2">
        <v>2308</v>
      </c>
      <c r="B2311" s="2" t="str">
        <f>"00551017"</f>
        <v>00551017</v>
      </c>
    </row>
    <row r="2312" spans="1:2" x14ac:dyDescent="0.25">
      <c r="A2312" s="2">
        <v>2309</v>
      </c>
      <c r="B2312" s="2" t="str">
        <f>"00551063"</f>
        <v>00551063</v>
      </c>
    </row>
    <row r="2313" spans="1:2" x14ac:dyDescent="0.25">
      <c r="A2313" s="2">
        <v>2310</v>
      </c>
      <c r="B2313" s="2" t="str">
        <f>"00551080"</f>
        <v>00551080</v>
      </c>
    </row>
    <row r="2314" spans="1:2" x14ac:dyDescent="0.25">
      <c r="A2314" s="2">
        <v>2311</v>
      </c>
      <c r="B2314" s="2" t="str">
        <f>"00551157"</f>
        <v>00551157</v>
      </c>
    </row>
    <row r="2315" spans="1:2" x14ac:dyDescent="0.25">
      <c r="A2315" s="2">
        <v>2312</v>
      </c>
      <c r="B2315" s="2" t="str">
        <f>"00551206"</f>
        <v>00551206</v>
      </c>
    </row>
    <row r="2316" spans="1:2" x14ac:dyDescent="0.25">
      <c r="A2316" s="2">
        <v>2313</v>
      </c>
      <c r="B2316" s="2" t="str">
        <f>"00551255"</f>
        <v>00551255</v>
      </c>
    </row>
    <row r="2317" spans="1:2" x14ac:dyDescent="0.25">
      <c r="A2317" s="2">
        <v>2314</v>
      </c>
      <c r="B2317" s="2" t="str">
        <f>"00551296"</f>
        <v>00551296</v>
      </c>
    </row>
    <row r="2318" spans="1:2" x14ac:dyDescent="0.25">
      <c r="A2318" s="2">
        <v>2315</v>
      </c>
      <c r="B2318" s="2" t="str">
        <f>"00551300"</f>
        <v>00551300</v>
      </c>
    </row>
    <row r="2319" spans="1:2" x14ac:dyDescent="0.25">
      <c r="A2319" s="2">
        <v>2316</v>
      </c>
      <c r="B2319" s="2" t="str">
        <f>"00551399"</f>
        <v>00551399</v>
      </c>
    </row>
    <row r="2320" spans="1:2" x14ac:dyDescent="0.25">
      <c r="A2320" s="2">
        <v>2317</v>
      </c>
      <c r="B2320" s="2" t="str">
        <f>"00551476"</f>
        <v>00551476</v>
      </c>
    </row>
    <row r="2321" spans="1:2" x14ac:dyDescent="0.25">
      <c r="A2321" s="2">
        <v>2318</v>
      </c>
      <c r="B2321" s="2" t="str">
        <f>"00551488"</f>
        <v>00551488</v>
      </c>
    </row>
    <row r="2322" spans="1:2" x14ac:dyDescent="0.25">
      <c r="A2322" s="2">
        <v>2319</v>
      </c>
      <c r="B2322" s="2" t="str">
        <f>"00551647"</f>
        <v>00551647</v>
      </c>
    </row>
    <row r="2323" spans="1:2" x14ac:dyDescent="0.25">
      <c r="A2323" s="2">
        <v>2320</v>
      </c>
      <c r="B2323" s="2" t="str">
        <f>"00551729"</f>
        <v>00551729</v>
      </c>
    </row>
    <row r="2324" spans="1:2" x14ac:dyDescent="0.25">
      <c r="A2324" s="2">
        <v>2321</v>
      </c>
      <c r="B2324" s="2" t="str">
        <f>"00551870"</f>
        <v>00551870</v>
      </c>
    </row>
    <row r="2325" spans="1:2" x14ac:dyDescent="0.25">
      <c r="A2325" s="2">
        <v>2322</v>
      </c>
      <c r="B2325" s="2" t="str">
        <f>"00551978"</f>
        <v>00551978</v>
      </c>
    </row>
    <row r="2326" spans="1:2" x14ac:dyDescent="0.25">
      <c r="A2326" s="2">
        <v>2323</v>
      </c>
      <c r="B2326" s="2" t="str">
        <f>"00552018"</f>
        <v>00552018</v>
      </c>
    </row>
    <row r="2327" spans="1:2" x14ac:dyDescent="0.25">
      <c r="A2327" s="2">
        <v>2324</v>
      </c>
      <c r="B2327" s="2" t="str">
        <f>"00552267"</f>
        <v>00552267</v>
      </c>
    </row>
    <row r="2328" spans="1:2" x14ac:dyDescent="0.25">
      <c r="A2328" s="2">
        <v>2325</v>
      </c>
      <c r="B2328" s="2" t="str">
        <f>"00552689"</f>
        <v>00552689</v>
      </c>
    </row>
    <row r="2329" spans="1:2" x14ac:dyDescent="0.25">
      <c r="A2329" s="2">
        <v>2326</v>
      </c>
      <c r="B2329" s="2" t="str">
        <f>"00553169"</f>
        <v>00553169</v>
      </c>
    </row>
    <row r="2330" spans="1:2" x14ac:dyDescent="0.25">
      <c r="A2330" s="2">
        <v>2327</v>
      </c>
      <c r="B2330" s="2" t="str">
        <f>"00553319"</f>
        <v>00553319</v>
      </c>
    </row>
    <row r="2331" spans="1:2" x14ac:dyDescent="0.25">
      <c r="A2331" s="2">
        <v>2328</v>
      </c>
      <c r="B2331" s="2" t="str">
        <f>"00553369"</f>
        <v>00553369</v>
      </c>
    </row>
    <row r="2332" spans="1:2" x14ac:dyDescent="0.25">
      <c r="A2332" s="2">
        <v>2329</v>
      </c>
      <c r="B2332" s="2" t="str">
        <f>"00553674"</f>
        <v>00553674</v>
      </c>
    </row>
    <row r="2333" spans="1:2" x14ac:dyDescent="0.25">
      <c r="A2333" s="2">
        <v>2330</v>
      </c>
      <c r="B2333" s="2" t="str">
        <f>"00553975"</f>
        <v>00553975</v>
      </c>
    </row>
    <row r="2334" spans="1:2" x14ac:dyDescent="0.25">
      <c r="A2334" s="2">
        <v>2331</v>
      </c>
      <c r="B2334" s="2" t="str">
        <f>"00554116"</f>
        <v>00554116</v>
      </c>
    </row>
    <row r="2335" spans="1:2" x14ac:dyDescent="0.25">
      <c r="A2335" s="2">
        <v>2332</v>
      </c>
      <c r="B2335" s="2" t="str">
        <f>"00554183"</f>
        <v>00554183</v>
      </c>
    </row>
    <row r="2336" spans="1:2" x14ac:dyDescent="0.25">
      <c r="A2336" s="2">
        <v>2333</v>
      </c>
      <c r="B2336" s="2" t="str">
        <f>"00554203"</f>
        <v>00554203</v>
      </c>
    </row>
    <row r="2337" spans="1:2" x14ac:dyDescent="0.25">
      <c r="A2337" s="2">
        <v>2334</v>
      </c>
      <c r="B2337" s="2" t="str">
        <f>"00554387"</f>
        <v>00554387</v>
      </c>
    </row>
    <row r="2338" spans="1:2" x14ac:dyDescent="0.25">
      <c r="A2338" s="2">
        <v>2335</v>
      </c>
      <c r="B2338" s="2" t="str">
        <f>"00554470"</f>
        <v>00554470</v>
      </c>
    </row>
    <row r="2339" spans="1:2" x14ac:dyDescent="0.25">
      <c r="A2339" s="2">
        <v>2336</v>
      </c>
      <c r="B2339" s="2" t="str">
        <f>"00554644"</f>
        <v>00554644</v>
      </c>
    </row>
    <row r="2340" spans="1:2" x14ac:dyDescent="0.25">
      <c r="A2340" s="2">
        <v>2337</v>
      </c>
      <c r="B2340" s="2" t="str">
        <f>"00554675"</f>
        <v>00554675</v>
      </c>
    </row>
    <row r="2341" spans="1:2" x14ac:dyDescent="0.25">
      <c r="A2341" s="2">
        <v>2338</v>
      </c>
      <c r="B2341" s="2" t="str">
        <f>"00554760"</f>
        <v>00554760</v>
      </c>
    </row>
    <row r="2342" spans="1:2" x14ac:dyDescent="0.25">
      <c r="A2342" s="2">
        <v>2339</v>
      </c>
      <c r="B2342" s="2" t="str">
        <f>"00554933"</f>
        <v>00554933</v>
      </c>
    </row>
    <row r="2343" spans="1:2" x14ac:dyDescent="0.25">
      <c r="A2343" s="2">
        <v>2340</v>
      </c>
      <c r="B2343" s="2" t="str">
        <f>"00554946"</f>
        <v>00554946</v>
      </c>
    </row>
    <row r="2344" spans="1:2" x14ac:dyDescent="0.25">
      <c r="A2344" s="2">
        <v>2341</v>
      </c>
      <c r="B2344" s="2" t="str">
        <f>"00555009"</f>
        <v>00555009</v>
      </c>
    </row>
    <row r="2345" spans="1:2" x14ac:dyDescent="0.25">
      <c r="A2345" s="2">
        <v>2342</v>
      </c>
      <c r="B2345" s="2" t="str">
        <f>"00555246"</f>
        <v>00555246</v>
      </c>
    </row>
    <row r="2346" spans="1:2" x14ac:dyDescent="0.25">
      <c r="A2346" s="2">
        <v>2343</v>
      </c>
      <c r="B2346" s="2" t="str">
        <f>"00555294"</f>
        <v>00555294</v>
      </c>
    </row>
    <row r="2347" spans="1:2" x14ac:dyDescent="0.25">
      <c r="A2347" s="2">
        <v>2344</v>
      </c>
      <c r="B2347" s="2" t="str">
        <f>"00555338"</f>
        <v>00555338</v>
      </c>
    </row>
    <row r="2348" spans="1:2" x14ac:dyDescent="0.25">
      <c r="A2348" s="2">
        <v>2345</v>
      </c>
      <c r="B2348" s="2" t="str">
        <f>"00555368"</f>
        <v>00555368</v>
      </c>
    </row>
    <row r="2349" spans="1:2" x14ac:dyDescent="0.25">
      <c r="A2349" s="2">
        <v>2346</v>
      </c>
      <c r="B2349" s="2" t="str">
        <f>"00555464"</f>
        <v>00555464</v>
      </c>
    </row>
    <row r="2350" spans="1:2" x14ac:dyDescent="0.25">
      <c r="A2350" s="2">
        <v>2347</v>
      </c>
      <c r="B2350" s="2" t="str">
        <f>"00555478"</f>
        <v>00555478</v>
      </c>
    </row>
    <row r="2351" spans="1:2" x14ac:dyDescent="0.25">
      <c r="A2351" s="2">
        <v>2348</v>
      </c>
      <c r="B2351" s="2" t="str">
        <f>"00555603"</f>
        <v>00555603</v>
      </c>
    </row>
    <row r="2352" spans="1:2" x14ac:dyDescent="0.25">
      <c r="A2352" s="2">
        <v>2349</v>
      </c>
      <c r="B2352" s="2" t="str">
        <f>"00555867"</f>
        <v>00555867</v>
      </c>
    </row>
    <row r="2353" spans="1:2" x14ac:dyDescent="0.25">
      <c r="A2353" s="2">
        <v>2350</v>
      </c>
      <c r="B2353" s="2" t="str">
        <f>"00556746"</f>
        <v>00556746</v>
      </c>
    </row>
    <row r="2354" spans="1:2" x14ac:dyDescent="0.25">
      <c r="A2354" s="2">
        <v>2351</v>
      </c>
      <c r="B2354" s="2" t="str">
        <f>"00556770"</f>
        <v>00556770</v>
      </c>
    </row>
    <row r="2355" spans="1:2" x14ac:dyDescent="0.25">
      <c r="A2355" s="2">
        <v>2352</v>
      </c>
      <c r="B2355" s="2" t="str">
        <f>"00556944"</f>
        <v>00556944</v>
      </c>
    </row>
    <row r="2356" spans="1:2" x14ac:dyDescent="0.25">
      <c r="A2356" s="2">
        <v>2353</v>
      </c>
      <c r="B2356" s="2" t="str">
        <f>"00557287"</f>
        <v>00557287</v>
      </c>
    </row>
    <row r="2357" spans="1:2" x14ac:dyDescent="0.25">
      <c r="A2357" s="2">
        <v>2354</v>
      </c>
      <c r="B2357" s="2" t="str">
        <f>"00557314"</f>
        <v>00557314</v>
      </c>
    </row>
    <row r="2358" spans="1:2" x14ac:dyDescent="0.25">
      <c r="A2358" s="2">
        <v>2355</v>
      </c>
      <c r="B2358" s="2" t="str">
        <f>"00557355"</f>
        <v>00557355</v>
      </c>
    </row>
    <row r="2359" spans="1:2" x14ac:dyDescent="0.25">
      <c r="A2359" s="2">
        <v>2356</v>
      </c>
      <c r="B2359" s="2" t="str">
        <f>"00557367"</f>
        <v>00557367</v>
      </c>
    </row>
    <row r="2360" spans="1:2" x14ac:dyDescent="0.25">
      <c r="A2360" s="2">
        <v>2357</v>
      </c>
      <c r="B2360" s="2" t="str">
        <f>"00557421"</f>
        <v>00557421</v>
      </c>
    </row>
    <row r="2361" spans="1:2" x14ac:dyDescent="0.25">
      <c r="A2361" s="2">
        <v>2358</v>
      </c>
      <c r="B2361" s="2" t="str">
        <f>"00557649"</f>
        <v>00557649</v>
      </c>
    </row>
    <row r="2362" spans="1:2" x14ac:dyDescent="0.25">
      <c r="A2362" s="2">
        <v>2359</v>
      </c>
      <c r="B2362" s="2" t="str">
        <f>"00558106"</f>
        <v>00558106</v>
      </c>
    </row>
    <row r="2363" spans="1:2" x14ac:dyDescent="0.25">
      <c r="A2363" s="2">
        <v>2360</v>
      </c>
      <c r="B2363" s="2" t="str">
        <f>"00558239"</f>
        <v>00558239</v>
      </c>
    </row>
    <row r="2364" spans="1:2" x14ac:dyDescent="0.25">
      <c r="A2364" s="2">
        <v>2361</v>
      </c>
      <c r="B2364" s="2" t="str">
        <f>"00558500"</f>
        <v>00558500</v>
      </c>
    </row>
    <row r="2365" spans="1:2" x14ac:dyDescent="0.25">
      <c r="A2365" s="2">
        <v>2362</v>
      </c>
      <c r="B2365" s="2" t="str">
        <f>"00558538"</f>
        <v>00558538</v>
      </c>
    </row>
    <row r="2366" spans="1:2" x14ac:dyDescent="0.25">
      <c r="A2366" s="2">
        <v>2363</v>
      </c>
      <c r="B2366" s="2" t="str">
        <f>"00559002"</f>
        <v>00559002</v>
      </c>
    </row>
    <row r="2367" spans="1:2" x14ac:dyDescent="0.25">
      <c r="A2367" s="2">
        <v>2364</v>
      </c>
      <c r="B2367" s="2" t="str">
        <f>"00559948"</f>
        <v>00559948</v>
      </c>
    </row>
    <row r="2368" spans="1:2" x14ac:dyDescent="0.25">
      <c r="A2368" s="2">
        <v>2365</v>
      </c>
      <c r="B2368" s="2" t="str">
        <f>"00560073"</f>
        <v>00560073</v>
      </c>
    </row>
    <row r="2369" spans="1:2" x14ac:dyDescent="0.25">
      <c r="A2369" s="2">
        <v>2366</v>
      </c>
      <c r="B2369" s="2" t="str">
        <f>"00560937"</f>
        <v>00560937</v>
      </c>
    </row>
    <row r="2370" spans="1:2" x14ac:dyDescent="0.25">
      <c r="A2370" s="2">
        <v>2367</v>
      </c>
      <c r="B2370" s="2" t="str">
        <f>"00561074"</f>
        <v>00561074</v>
      </c>
    </row>
    <row r="2371" spans="1:2" x14ac:dyDescent="0.25">
      <c r="A2371" s="2">
        <v>2368</v>
      </c>
      <c r="B2371" s="2" t="str">
        <f>"00561607"</f>
        <v>00561607</v>
      </c>
    </row>
    <row r="2372" spans="1:2" x14ac:dyDescent="0.25">
      <c r="A2372" s="2">
        <v>2369</v>
      </c>
      <c r="B2372" s="2" t="str">
        <f>"00561611"</f>
        <v>00561611</v>
      </c>
    </row>
    <row r="2373" spans="1:2" x14ac:dyDescent="0.25">
      <c r="A2373" s="2">
        <v>2370</v>
      </c>
      <c r="B2373" s="2" t="str">
        <f>"00562284"</f>
        <v>00562284</v>
      </c>
    </row>
    <row r="2374" spans="1:2" x14ac:dyDescent="0.25">
      <c r="A2374" s="2">
        <v>2371</v>
      </c>
      <c r="B2374" s="2" t="str">
        <f>"00562309"</f>
        <v>00562309</v>
      </c>
    </row>
    <row r="2375" spans="1:2" x14ac:dyDescent="0.25">
      <c r="A2375" s="2">
        <v>2372</v>
      </c>
      <c r="B2375" s="2" t="str">
        <f>"00562524"</f>
        <v>00562524</v>
      </c>
    </row>
    <row r="2376" spans="1:2" x14ac:dyDescent="0.25">
      <c r="A2376" s="2">
        <v>2373</v>
      </c>
      <c r="B2376" s="2" t="str">
        <f>"00562627"</f>
        <v>00562627</v>
      </c>
    </row>
    <row r="2377" spans="1:2" x14ac:dyDescent="0.25">
      <c r="A2377" s="2">
        <v>2374</v>
      </c>
      <c r="B2377" s="2" t="str">
        <f>"00562638"</f>
        <v>00562638</v>
      </c>
    </row>
    <row r="2378" spans="1:2" x14ac:dyDescent="0.25">
      <c r="A2378" s="2">
        <v>2375</v>
      </c>
      <c r="B2378" s="2" t="str">
        <f>"00562704"</f>
        <v>00562704</v>
      </c>
    </row>
    <row r="2379" spans="1:2" x14ac:dyDescent="0.25">
      <c r="A2379" s="2">
        <v>2376</v>
      </c>
      <c r="B2379" s="2" t="str">
        <f>"00562881"</f>
        <v>00562881</v>
      </c>
    </row>
    <row r="2380" spans="1:2" x14ac:dyDescent="0.25">
      <c r="A2380" s="2">
        <v>2377</v>
      </c>
      <c r="B2380" s="2" t="str">
        <f>"00562959"</f>
        <v>00562959</v>
      </c>
    </row>
    <row r="2381" spans="1:2" x14ac:dyDescent="0.25">
      <c r="A2381" s="2">
        <v>2378</v>
      </c>
      <c r="B2381" s="2" t="str">
        <f>"00563333"</f>
        <v>00563333</v>
      </c>
    </row>
    <row r="2382" spans="1:2" x14ac:dyDescent="0.25">
      <c r="A2382" s="2">
        <v>2379</v>
      </c>
      <c r="B2382" s="2" t="str">
        <f>"00563660"</f>
        <v>00563660</v>
      </c>
    </row>
    <row r="2383" spans="1:2" x14ac:dyDescent="0.25">
      <c r="A2383" s="2">
        <v>2380</v>
      </c>
      <c r="B2383" s="2" t="str">
        <f>"00563950"</f>
        <v>00563950</v>
      </c>
    </row>
    <row r="2384" spans="1:2" x14ac:dyDescent="0.25">
      <c r="A2384" s="2">
        <v>2381</v>
      </c>
      <c r="B2384" s="2" t="str">
        <f>"00565321"</f>
        <v>00565321</v>
      </c>
    </row>
    <row r="2385" spans="1:2" x14ac:dyDescent="0.25">
      <c r="A2385" s="2">
        <v>2382</v>
      </c>
      <c r="B2385" s="2" t="str">
        <f>"00565342"</f>
        <v>00565342</v>
      </c>
    </row>
    <row r="2386" spans="1:2" x14ac:dyDescent="0.25">
      <c r="A2386" s="2">
        <v>2383</v>
      </c>
      <c r="B2386" s="2" t="str">
        <f>"00566111"</f>
        <v>00566111</v>
      </c>
    </row>
    <row r="2387" spans="1:2" x14ac:dyDescent="0.25">
      <c r="A2387" s="2">
        <v>2384</v>
      </c>
      <c r="B2387" s="2" t="str">
        <f>"00568350"</f>
        <v>00568350</v>
      </c>
    </row>
    <row r="2388" spans="1:2" x14ac:dyDescent="0.25">
      <c r="A2388" s="2">
        <v>2385</v>
      </c>
      <c r="B2388" s="2" t="str">
        <f>"00569677"</f>
        <v>00569677</v>
      </c>
    </row>
    <row r="2389" spans="1:2" x14ac:dyDescent="0.25">
      <c r="A2389" s="2">
        <v>2386</v>
      </c>
      <c r="B2389" s="2" t="str">
        <f>"00569839"</f>
        <v>00569839</v>
      </c>
    </row>
    <row r="2390" spans="1:2" x14ac:dyDescent="0.25">
      <c r="A2390" s="2">
        <v>2387</v>
      </c>
      <c r="B2390" s="2" t="str">
        <f>"00570782"</f>
        <v>00570782</v>
      </c>
    </row>
    <row r="2391" spans="1:2" x14ac:dyDescent="0.25">
      <c r="A2391" s="2">
        <v>2388</v>
      </c>
      <c r="B2391" s="2" t="str">
        <f>"00575705"</f>
        <v>00575705</v>
      </c>
    </row>
    <row r="2392" spans="1:2" x14ac:dyDescent="0.25">
      <c r="A2392" s="2">
        <v>2389</v>
      </c>
      <c r="B2392" s="2" t="str">
        <f>"00576497"</f>
        <v>00576497</v>
      </c>
    </row>
    <row r="2393" spans="1:2" x14ac:dyDescent="0.25">
      <c r="A2393" s="2">
        <v>2390</v>
      </c>
      <c r="B2393" s="2" t="str">
        <f>"00576917"</f>
        <v>00576917</v>
      </c>
    </row>
    <row r="2394" spans="1:2" x14ac:dyDescent="0.25">
      <c r="A2394" s="2">
        <v>2391</v>
      </c>
      <c r="B2394" s="2" t="str">
        <f>"00579726"</f>
        <v>00579726</v>
      </c>
    </row>
    <row r="2395" spans="1:2" x14ac:dyDescent="0.25">
      <c r="A2395" s="2">
        <v>2392</v>
      </c>
      <c r="B2395" s="2" t="str">
        <f>"00580626"</f>
        <v>00580626</v>
      </c>
    </row>
    <row r="2396" spans="1:2" x14ac:dyDescent="0.25">
      <c r="A2396" s="2">
        <v>2393</v>
      </c>
      <c r="B2396" s="2" t="str">
        <f>"00581151"</f>
        <v>00581151</v>
      </c>
    </row>
    <row r="2397" spans="1:2" x14ac:dyDescent="0.25">
      <c r="A2397" s="2">
        <v>2394</v>
      </c>
      <c r="B2397" s="2" t="str">
        <f>"00581204"</f>
        <v>00581204</v>
      </c>
    </row>
    <row r="2398" spans="1:2" x14ac:dyDescent="0.25">
      <c r="A2398" s="2">
        <v>2395</v>
      </c>
      <c r="B2398" s="2" t="str">
        <f>"00581388"</f>
        <v>00581388</v>
      </c>
    </row>
    <row r="2399" spans="1:2" x14ac:dyDescent="0.25">
      <c r="A2399" s="2">
        <v>2396</v>
      </c>
      <c r="B2399" s="2" t="str">
        <f>"00581932"</f>
        <v>00581932</v>
      </c>
    </row>
    <row r="2400" spans="1:2" x14ac:dyDescent="0.25">
      <c r="A2400" s="2">
        <v>2397</v>
      </c>
      <c r="B2400" s="2" t="str">
        <f>"00582713"</f>
        <v>00582713</v>
      </c>
    </row>
    <row r="2401" spans="1:2" x14ac:dyDescent="0.25">
      <c r="A2401" s="2">
        <v>2398</v>
      </c>
      <c r="B2401" s="2" t="str">
        <f>"00583037"</f>
        <v>00583037</v>
      </c>
    </row>
    <row r="2402" spans="1:2" x14ac:dyDescent="0.25">
      <c r="A2402" s="2">
        <v>2399</v>
      </c>
      <c r="B2402" s="2" t="str">
        <f>"00583148"</f>
        <v>00583148</v>
      </c>
    </row>
    <row r="2403" spans="1:2" x14ac:dyDescent="0.25">
      <c r="A2403" s="2">
        <v>2400</v>
      </c>
      <c r="B2403" s="2" t="str">
        <f>"00583193"</f>
        <v>00583193</v>
      </c>
    </row>
    <row r="2404" spans="1:2" x14ac:dyDescent="0.25">
      <c r="A2404" s="2">
        <v>2401</v>
      </c>
      <c r="B2404" s="2" t="str">
        <f>"00583797"</f>
        <v>00583797</v>
      </c>
    </row>
    <row r="2405" spans="1:2" x14ac:dyDescent="0.25">
      <c r="A2405" s="2">
        <v>2402</v>
      </c>
      <c r="B2405" s="2" t="str">
        <f>"00584798"</f>
        <v>00584798</v>
      </c>
    </row>
    <row r="2406" spans="1:2" x14ac:dyDescent="0.25">
      <c r="A2406" s="2">
        <v>2403</v>
      </c>
      <c r="B2406" s="2" t="str">
        <f>"00585222"</f>
        <v>00585222</v>
      </c>
    </row>
    <row r="2407" spans="1:2" x14ac:dyDescent="0.25">
      <c r="A2407" s="2">
        <v>2404</v>
      </c>
      <c r="B2407" s="2" t="str">
        <f>"00590157"</f>
        <v>00590157</v>
      </c>
    </row>
    <row r="2408" spans="1:2" x14ac:dyDescent="0.25">
      <c r="A2408" s="2">
        <v>2405</v>
      </c>
      <c r="B2408" s="2" t="str">
        <f>"00591182"</f>
        <v>00591182</v>
      </c>
    </row>
    <row r="2409" spans="1:2" x14ac:dyDescent="0.25">
      <c r="A2409" s="2">
        <v>2406</v>
      </c>
      <c r="B2409" s="2" t="str">
        <f>"00592196"</f>
        <v>00592196</v>
      </c>
    </row>
    <row r="2410" spans="1:2" x14ac:dyDescent="0.25">
      <c r="A2410" s="2">
        <v>2407</v>
      </c>
      <c r="B2410" s="2" t="str">
        <f>"00592221"</f>
        <v>00592221</v>
      </c>
    </row>
    <row r="2411" spans="1:2" x14ac:dyDescent="0.25">
      <c r="A2411" s="2">
        <v>2408</v>
      </c>
      <c r="B2411" s="2" t="str">
        <f>"00593276"</f>
        <v>00593276</v>
      </c>
    </row>
    <row r="2412" spans="1:2" x14ac:dyDescent="0.25">
      <c r="A2412" s="2">
        <v>2409</v>
      </c>
      <c r="B2412" s="2" t="str">
        <f>"00594761"</f>
        <v>00594761</v>
      </c>
    </row>
    <row r="2413" spans="1:2" x14ac:dyDescent="0.25">
      <c r="A2413" s="2">
        <v>2410</v>
      </c>
      <c r="B2413" s="2" t="str">
        <f>"00596744"</f>
        <v>00596744</v>
      </c>
    </row>
    <row r="2414" spans="1:2" x14ac:dyDescent="0.25">
      <c r="A2414" s="2">
        <v>2411</v>
      </c>
      <c r="B2414" s="2" t="str">
        <f>"00599367"</f>
        <v>00599367</v>
      </c>
    </row>
    <row r="2415" spans="1:2" x14ac:dyDescent="0.25">
      <c r="A2415" s="2">
        <v>2412</v>
      </c>
      <c r="B2415" s="2" t="str">
        <f>"00599373"</f>
        <v>00599373</v>
      </c>
    </row>
    <row r="2416" spans="1:2" x14ac:dyDescent="0.25">
      <c r="A2416" s="2">
        <v>2413</v>
      </c>
      <c r="B2416" s="2" t="str">
        <f>"00599439"</f>
        <v>00599439</v>
      </c>
    </row>
    <row r="2417" spans="1:2" x14ac:dyDescent="0.25">
      <c r="A2417" s="2">
        <v>2414</v>
      </c>
      <c r="B2417" s="2" t="str">
        <f>"00599711"</f>
        <v>00599711</v>
      </c>
    </row>
    <row r="2418" spans="1:2" x14ac:dyDescent="0.25">
      <c r="A2418" s="2">
        <v>2415</v>
      </c>
      <c r="B2418" s="2" t="str">
        <f>"00599785"</f>
        <v>00599785</v>
      </c>
    </row>
    <row r="2419" spans="1:2" x14ac:dyDescent="0.25">
      <c r="A2419" s="2">
        <v>2416</v>
      </c>
      <c r="B2419" s="2" t="str">
        <f>"00600424"</f>
        <v>00600424</v>
      </c>
    </row>
    <row r="2420" spans="1:2" x14ac:dyDescent="0.25">
      <c r="A2420" s="2">
        <v>2417</v>
      </c>
      <c r="B2420" s="2" t="str">
        <f>"00601366"</f>
        <v>00601366</v>
      </c>
    </row>
    <row r="2421" spans="1:2" x14ac:dyDescent="0.25">
      <c r="A2421" s="2">
        <v>2418</v>
      </c>
      <c r="B2421" s="2" t="str">
        <f>"00601368"</f>
        <v>00601368</v>
      </c>
    </row>
    <row r="2422" spans="1:2" x14ac:dyDescent="0.25">
      <c r="A2422" s="2">
        <v>2419</v>
      </c>
      <c r="B2422" s="2" t="str">
        <f>"00601572"</f>
        <v>00601572</v>
      </c>
    </row>
    <row r="2423" spans="1:2" x14ac:dyDescent="0.25">
      <c r="A2423" s="2">
        <v>2420</v>
      </c>
      <c r="B2423" s="2" t="str">
        <f>"00601846"</f>
        <v>00601846</v>
      </c>
    </row>
    <row r="2424" spans="1:2" x14ac:dyDescent="0.25">
      <c r="A2424" s="2">
        <v>2421</v>
      </c>
      <c r="B2424" s="2" t="str">
        <f>"00602593"</f>
        <v>00602593</v>
      </c>
    </row>
    <row r="2425" spans="1:2" x14ac:dyDescent="0.25">
      <c r="A2425" s="2">
        <v>2422</v>
      </c>
      <c r="B2425" s="2" t="str">
        <f>"00603105"</f>
        <v>00603105</v>
      </c>
    </row>
    <row r="2426" spans="1:2" x14ac:dyDescent="0.25">
      <c r="A2426" s="2">
        <v>2423</v>
      </c>
      <c r="B2426" s="2" t="str">
        <f>"00603221"</f>
        <v>00603221</v>
      </c>
    </row>
    <row r="2427" spans="1:2" x14ac:dyDescent="0.25">
      <c r="A2427" s="2">
        <v>2424</v>
      </c>
      <c r="B2427" s="2" t="str">
        <f>"00603259"</f>
        <v>00603259</v>
      </c>
    </row>
    <row r="2428" spans="1:2" x14ac:dyDescent="0.25">
      <c r="A2428" s="2">
        <v>2425</v>
      </c>
      <c r="B2428" s="2" t="str">
        <f>"00603315"</f>
        <v>00603315</v>
      </c>
    </row>
    <row r="2429" spans="1:2" x14ac:dyDescent="0.25">
      <c r="A2429" s="2">
        <v>2426</v>
      </c>
      <c r="B2429" s="2" t="str">
        <f>"00603809"</f>
        <v>00603809</v>
      </c>
    </row>
    <row r="2430" spans="1:2" x14ac:dyDescent="0.25">
      <c r="A2430" s="2">
        <v>2427</v>
      </c>
      <c r="B2430" s="2" t="str">
        <f>"00603827"</f>
        <v>00603827</v>
      </c>
    </row>
    <row r="2431" spans="1:2" x14ac:dyDescent="0.25">
      <c r="A2431" s="2">
        <v>2428</v>
      </c>
      <c r="B2431" s="2" t="str">
        <f>"00604298"</f>
        <v>00604298</v>
      </c>
    </row>
    <row r="2432" spans="1:2" x14ac:dyDescent="0.25">
      <c r="A2432" s="2">
        <v>2429</v>
      </c>
      <c r="B2432" s="2" t="str">
        <f>"00604407"</f>
        <v>00604407</v>
      </c>
    </row>
    <row r="2433" spans="1:2" x14ac:dyDescent="0.25">
      <c r="A2433" s="2">
        <v>2430</v>
      </c>
      <c r="B2433" s="2" t="str">
        <f>"00604776"</f>
        <v>00604776</v>
      </c>
    </row>
    <row r="2434" spans="1:2" x14ac:dyDescent="0.25">
      <c r="A2434" s="2">
        <v>2431</v>
      </c>
      <c r="B2434" s="2" t="str">
        <f>"00605561"</f>
        <v>00605561</v>
      </c>
    </row>
    <row r="2435" spans="1:2" x14ac:dyDescent="0.25">
      <c r="A2435" s="2">
        <v>2432</v>
      </c>
      <c r="B2435" s="2" t="str">
        <f>"00606021"</f>
        <v>00606021</v>
      </c>
    </row>
    <row r="2436" spans="1:2" x14ac:dyDescent="0.25">
      <c r="A2436" s="2">
        <v>2433</v>
      </c>
      <c r="B2436" s="2" t="str">
        <f>"00606332"</f>
        <v>00606332</v>
      </c>
    </row>
    <row r="2437" spans="1:2" x14ac:dyDescent="0.25">
      <c r="A2437" s="2">
        <v>2434</v>
      </c>
      <c r="B2437" s="2" t="str">
        <f>"00606348"</f>
        <v>00606348</v>
      </c>
    </row>
    <row r="2438" spans="1:2" x14ac:dyDescent="0.25">
      <c r="A2438" s="2">
        <v>2435</v>
      </c>
      <c r="B2438" s="2" t="str">
        <f>"00606449"</f>
        <v>00606449</v>
      </c>
    </row>
    <row r="2439" spans="1:2" x14ac:dyDescent="0.25">
      <c r="A2439" s="2">
        <v>2436</v>
      </c>
      <c r="B2439" s="2" t="str">
        <f>"00606718"</f>
        <v>00606718</v>
      </c>
    </row>
    <row r="2440" spans="1:2" x14ac:dyDescent="0.25">
      <c r="A2440" s="2">
        <v>2437</v>
      </c>
      <c r="B2440" s="2" t="str">
        <f>"00607242"</f>
        <v>00607242</v>
      </c>
    </row>
    <row r="2441" spans="1:2" x14ac:dyDescent="0.25">
      <c r="A2441" s="2">
        <v>2438</v>
      </c>
      <c r="B2441" s="2" t="str">
        <f>"00608200"</f>
        <v>00608200</v>
      </c>
    </row>
    <row r="2442" spans="1:2" x14ac:dyDescent="0.25">
      <c r="A2442" s="2">
        <v>2439</v>
      </c>
      <c r="B2442" s="2" t="str">
        <f>"00608902"</f>
        <v>00608902</v>
      </c>
    </row>
    <row r="2443" spans="1:2" x14ac:dyDescent="0.25">
      <c r="A2443" s="2">
        <v>2440</v>
      </c>
      <c r="B2443" s="2" t="str">
        <f>"00609452"</f>
        <v>00609452</v>
      </c>
    </row>
    <row r="2444" spans="1:2" x14ac:dyDescent="0.25">
      <c r="A2444" s="2">
        <v>2441</v>
      </c>
      <c r="B2444" s="2" t="str">
        <f>"00609465"</f>
        <v>00609465</v>
      </c>
    </row>
    <row r="2445" spans="1:2" x14ac:dyDescent="0.25">
      <c r="A2445" s="2">
        <v>2442</v>
      </c>
      <c r="B2445" s="2" t="str">
        <f>"00609719"</f>
        <v>00609719</v>
      </c>
    </row>
    <row r="2446" spans="1:2" x14ac:dyDescent="0.25">
      <c r="A2446" s="2">
        <v>2443</v>
      </c>
      <c r="B2446" s="2" t="str">
        <f>"00610052"</f>
        <v>00610052</v>
      </c>
    </row>
    <row r="2447" spans="1:2" x14ac:dyDescent="0.25">
      <c r="A2447" s="2">
        <v>2444</v>
      </c>
      <c r="B2447" s="2" t="str">
        <f>"00611106"</f>
        <v>00611106</v>
      </c>
    </row>
    <row r="2448" spans="1:2" x14ac:dyDescent="0.25">
      <c r="A2448" s="2">
        <v>2445</v>
      </c>
      <c r="B2448" s="2" t="str">
        <f>"00611221"</f>
        <v>00611221</v>
      </c>
    </row>
    <row r="2449" spans="1:2" x14ac:dyDescent="0.25">
      <c r="A2449" s="2">
        <v>2446</v>
      </c>
      <c r="B2449" s="2" t="str">
        <f>"00611763"</f>
        <v>00611763</v>
      </c>
    </row>
    <row r="2450" spans="1:2" x14ac:dyDescent="0.25">
      <c r="A2450" s="2">
        <v>2447</v>
      </c>
      <c r="B2450" s="2" t="str">
        <f>"00612170"</f>
        <v>00612170</v>
      </c>
    </row>
    <row r="2451" spans="1:2" x14ac:dyDescent="0.25">
      <c r="A2451" s="2">
        <v>2448</v>
      </c>
      <c r="B2451" s="2" t="str">
        <f>"00612424"</f>
        <v>00612424</v>
      </c>
    </row>
    <row r="2452" spans="1:2" x14ac:dyDescent="0.25">
      <c r="A2452" s="2">
        <v>2449</v>
      </c>
      <c r="B2452" s="2" t="str">
        <f>"00613254"</f>
        <v>00613254</v>
      </c>
    </row>
    <row r="2453" spans="1:2" x14ac:dyDescent="0.25">
      <c r="A2453" s="2">
        <v>2450</v>
      </c>
      <c r="B2453" s="2" t="str">
        <f>"00614465"</f>
        <v>00614465</v>
      </c>
    </row>
    <row r="2454" spans="1:2" x14ac:dyDescent="0.25">
      <c r="A2454" s="2">
        <v>2451</v>
      </c>
      <c r="B2454" s="2" t="str">
        <f>"00614608"</f>
        <v>00614608</v>
      </c>
    </row>
    <row r="2455" spans="1:2" x14ac:dyDescent="0.25">
      <c r="A2455" s="2">
        <v>2452</v>
      </c>
      <c r="B2455" s="2" t="str">
        <f>"00614710"</f>
        <v>00614710</v>
      </c>
    </row>
    <row r="2456" spans="1:2" x14ac:dyDescent="0.25">
      <c r="A2456" s="2">
        <v>2453</v>
      </c>
      <c r="B2456" s="2" t="str">
        <f>"00616263"</f>
        <v>00616263</v>
      </c>
    </row>
    <row r="2457" spans="1:2" x14ac:dyDescent="0.25">
      <c r="A2457" s="2">
        <v>2454</v>
      </c>
      <c r="B2457" s="2" t="str">
        <f>"00616469"</f>
        <v>00616469</v>
      </c>
    </row>
    <row r="2458" spans="1:2" x14ac:dyDescent="0.25">
      <c r="A2458" s="2">
        <v>2455</v>
      </c>
      <c r="B2458" s="2" t="str">
        <f>"00616514"</f>
        <v>00616514</v>
      </c>
    </row>
    <row r="2459" spans="1:2" x14ac:dyDescent="0.25">
      <c r="A2459" s="2">
        <v>2456</v>
      </c>
      <c r="B2459" s="2" t="str">
        <f>"00616698"</f>
        <v>00616698</v>
      </c>
    </row>
    <row r="2460" spans="1:2" x14ac:dyDescent="0.25">
      <c r="A2460" s="2">
        <v>2457</v>
      </c>
      <c r="B2460" s="2" t="str">
        <f>"00616775"</f>
        <v>00616775</v>
      </c>
    </row>
    <row r="2461" spans="1:2" x14ac:dyDescent="0.25">
      <c r="A2461" s="2">
        <v>2458</v>
      </c>
      <c r="B2461" s="2" t="str">
        <f>"00618653"</f>
        <v>00618653</v>
      </c>
    </row>
    <row r="2462" spans="1:2" x14ac:dyDescent="0.25">
      <c r="A2462" s="2">
        <v>2459</v>
      </c>
      <c r="B2462" s="2" t="str">
        <f>"00619783"</f>
        <v>00619783</v>
      </c>
    </row>
    <row r="2463" spans="1:2" x14ac:dyDescent="0.25">
      <c r="A2463" s="2">
        <v>2460</v>
      </c>
      <c r="B2463" s="2" t="str">
        <f>"00620606"</f>
        <v>00620606</v>
      </c>
    </row>
    <row r="2464" spans="1:2" x14ac:dyDescent="0.25">
      <c r="A2464" s="2">
        <v>2461</v>
      </c>
      <c r="B2464" s="2" t="str">
        <f>"00620636"</f>
        <v>00620636</v>
      </c>
    </row>
    <row r="2465" spans="1:2" x14ac:dyDescent="0.25">
      <c r="A2465" s="2">
        <v>2462</v>
      </c>
      <c r="B2465" s="2" t="str">
        <f>"00621226"</f>
        <v>00621226</v>
      </c>
    </row>
    <row r="2466" spans="1:2" x14ac:dyDescent="0.25">
      <c r="A2466" s="2">
        <v>2463</v>
      </c>
      <c r="B2466" s="2" t="str">
        <f>"00621630"</f>
        <v>00621630</v>
      </c>
    </row>
    <row r="2467" spans="1:2" x14ac:dyDescent="0.25">
      <c r="A2467" s="2">
        <v>2464</v>
      </c>
      <c r="B2467" s="2" t="str">
        <f>"00621711"</f>
        <v>00621711</v>
      </c>
    </row>
    <row r="2468" spans="1:2" x14ac:dyDescent="0.25">
      <c r="A2468" s="2">
        <v>2465</v>
      </c>
      <c r="B2468" s="2" t="str">
        <f>"00621846"</f>
        <v>00621846</v>
      </c>
    </row>
    <row r="2469" spans="1:2" x14ac:dyDescent="0.25">
      <c r="A2469" s="2">
        <v>2466</v>
      </c>
      <c r="B2469" s="2" t="str">
        <f>"00622050"</f>
        <v>00622050</v>
      </c>
    </row>
    <row r="2470" spans="1:2" x14ac:dyDescent="0.25">
      <c r="A2470" s="2">
        <v>2467</v>
      </c>
      <c r="B2470" s="2" t="str">
        <f>"00622537"</f>
        <v>00622537</v>
      </c>
    </row>
    <row r="2471" spans="1:2" x14ac:dyDescent="0.25">
      <c r="A2471" s="2">
        <v>2468</v>
      </c>
      <c r="B2471" s="2" t="str">
        <f>"00623398"</f>
        <v>00623398</v>
      </c>
    </row>
    <row r="2472" spans="1:2" x14ac:dyDescent="0.25">
      <c r="A2472" s="2">
        <v>2469</v>
      </c>
      <c r="B2472" s="2" t="str">
        <f>"00624002"</f>
        <v>00624002</v>
      </c>
    </row>
    <row r="2473" spans="1:2" x14ac:dyDescent="0.25">
      <c r="A2473" s="2">
        <v>2470</v>
      </c>
      <c r="B2473" s="2" t="str">
        <f>"00624582"</f>
        <v>00624582</v>
      </c>
    </row>
    <row r="2474" spans="1:2" x14ac:dyDescent="0.25">
      <c r="A2474" s="2">
        <v>2471</v>
      </c>
      <c r="B2474" s="2" t="str">
        <f>"00624664"</f>
        <v>00624664</v>
      </c>
    </row>
    <row r="2475" spans="1:2" x14ac:dyDescent="0.25">
      <c r="A2475" s="2">
        <v>2472</v>
      </c>
      <c r="B2475" s="2" t="str">
        <f>"00624831"</f>
        <v>00624831</v>
      </c>
    </row>
    <row r="2476" spans="1:2" x14ac:dyDescent="0.25">
      <c r="A2476" s="2">
        <v>2473</v>
      </c>
      <c r="B2476" s="2" t="str">
        <f>"00624961"</f>
        <v>00624961</v>
      </c>
    </row>
    <row r="2477" spans="1:2" x14ac:dyDescent="0.25">
      <c r="A2477" s="2">
        <v>2474</v>
      </c>
      <c r="B2477" s="2" t="str">
        <f>"00625165"</f>
        <v>00625165</v>
      </c>
    </row>
    <row r="2478" spans="1:2" x14ac:dyDescent="0.25">
      <c r="A2478" s="2">
        <v>2475</v>
      </c>
      <c r="B2478" s="2" t="str">
        <f>"00625194"</f>
        <v>00625194</v>
      </c>
    </row>
    <row r="2479" spans="1:2" x14ac:dyDescent="0.25">
      <c r="A2479" s="2">
        <v>2476</v>
      </c>
      <c r="B2479" s="2" t="str">
        <f>"00625224"</f>
        <v>00625224</v>
      </c>
    </row>
    <row r="2480" spans="1:2" x14ac:dyDescent="0.25">
      <c r="A2480" s="2">
        <v>2477</v>
      </c>
      <c r="B2480" s="2" t="str">
        <f>"00626093"</f>
        <v>00626093</v>
      </c>
    </row>
    <row r="2481" spans="1:2" x14ac:dyDescent="0.25">
      <c r="A2481" s="2">
        <v>2478</v>
      </c>
      <c r="B2481" s="2" t="str">
        <f>"00626238"</f>
        <v>00626238</v>
      </c>
    </row>
    <row r="2482" spans="1:2" x14ac:dyDescent="0.25">
      <c r="A2482" s="2">
        <v>2479</v>
      </c>
      <c r="B2482" s="2" t="str">
        <f>"00626314"</f>
        <v>00626314</v>
      </c>
    </row>
    <row r="2483" spans="1:2" x14ac:dyDescent="0.25">
      <c r="A2483" s="2">
        <v>2480</v>
      </c>
      <c r="B2483" s="2" t="str">
        <f>"00627641"</f>
        <v>00627641</v>
      </c>
    </row>
    <row r="2484" spans="1:2" x14ac:dyDescent="0.25">
      <c r="A2484" s="2">
        <v>2481</v>
      </c>
      <c r="B2484" s="2" t="str">
        <f>"00627854"</f>
        <v>00627854</v>
      </c>
    </row>
    <row r="2485" spans="1:2" x14ac:dyDescent="0.25">
      <c r="A2485" s="2">
        <v>2482</v>
      </c>
      <c r="B2485" s="2" t="str">
        <f>"00628002"</f>
        <v>00628002</v>
      </c>
    </row>
    <row r="2486" spans="1:2" x14ac:dyDescent="0.25">
      <c r="A2486" s="2">
        <v>2483</v>
      </c>
      <c r="B2486" s="2" t="str">
        <f>"00628212"</f>
        <v>00628212</v>
      </c>
    </row>
    <row r="2487" spans="1:2" x14ac:dyDescent="0.25">
      <c r="A2487" s="2">
        <v>2484</v>
      </c>
      <c r="B2487" s="2" t="str">
        <f>"00628597"</f>
        <v>00628597</v>
      </c>
    </row>
    <row r="2488" spans="1:2" x14ac:dyDescent="0.25">
      <c r="A2488" s="2">
        <v>2485</v>
      </c>
      <c r="B2488" s="2" t="str">
        <f>"00629202"</f>
        <v>00629202</v>
      </c>
    </row>
    <row r="2489" spans="1:2" x14ac:dyDescent="0.25">
      <c r="A2489" s="2">
        <v>2486</v>
      </c>
      <c r="B2489" s="2" t="str">
        <f>"00630277"</f>
        <v>00630277</v>
      </c>
    </row>
    <row r="2490" spans="1:2" x14ac:dyDescent="0.25">
      <c r="A2490" s="2">
        <v>2487</v>
      </c>
      <c r="B2490" s="2" t="str">
        <f>"00630973"</f>
        <v>00630973</v>
      </c>
    </row>
    <row r="2491" spans="1:2" x14ac:dyDescent="0.25">
      <c r="A2491" s="2">
        <v>2488</v>
      </c>
      <c r="B2491" s="2" t="str">
        <f>"00631243"</f>
        <v>00631243</v>
      </c>
    </row>
    <row r="2492" spans="1:2" x14ac:dyDescent="0.25">
      <c r="A2492" s="2">
        <v>2489</v>
      </c>
      <c r="B2492" s="2" t="str">
        <f>"00631737"</f>
        <v>00631737</v>
      </c>
    </row>
    <row r="2493" spans="1:2" x14ac:dyDescent="0.25">
      <c r="A2493" s="2">
        <v>2490</v>
      </c>
      <c r="B2493" s="2" t="str">
        <f>"00631811"</f>
        <v>00631811</v>
      </c>
    </row>
    <row r="2494" spans="1:2" x14ac:dyDescent="0.25">
      <c r="A2494" s="2">
        <v>2491</v>
      </c>
      <c r="B2494" s="2" t="str">
        <f>"00631923"</f>
        <v>00631923</v>
      </c>
    </row>
    <row r="2495" spans="1:2" x14ac:dyDescent="0.25">
      <c r="A2495" s="2">
        <v>2492</v>
      </c>
      <c r="B2495" s="2" t="str">
        <f>"00633006"</f>
        <v>00633006</v>
      </c>
    </row>
    <row r="2496" spans="1:2" x14ac:dyDescent="0.25">
      <c r="A2496" s="2">
        <v>2493</v>
      </c>
      <c r="B2496" s="2" t="str">
        <f>"00633179"</f>
        <v>00633179</v>
      </c>
    </row>
    <row r="2497" spans="1:2" x14ac:dyDescent="0.25">
      <c r="A2497" s="2">
        <v>2494</v>
      </c>
      <c r="B2497" s="2" t="str">
        <f>"00633615"</f>
        <v>00633615</v>
      </c>
    </row>
    <row r="2498" spans="1:2" x14ac:dyDescent="0.25">
      <c r="A2498" s="2">
        <v>2495</v>
      </c>
      <c r="B2498" s="2" t="str">
        <f>"00634015"</f>
        <v>00634015</v>
      </c>
    </row>
    <row r="2499" spans="1:2" x14ac:dyDescent="0.25">
      <c r="A2499" s="2">
        <v>2496</v>
      </c>
      <c r="B2499" s="2" t="str">
        <f>"00635116"</f>
        <v>00635116</v>
      </c>
    </row>
    <row r="2500" spans="1:2" x14ac:dyDescent="0.25">
      <c r="A2500" s="2">
        <v>2497</v>
      </c>
      <c r="B2500" s="2" t="str">
        <f>"00635861"</f>
        <v>00635861</v>
      </c>
    </row>
    <row r="2501" spans="1:2" x14ac:dyDescent="0.25">
      <c r="A2501" s="2">
        <v>2498</v>
      </c>
      <c r="B2501" s="2" t="str">
        <f>"00635881"</f>
        <v>00635881</v>
      </c>
    </row>
    <row r="2502" spans="1:2" x14ac:dyDescent="0.25">
      <c r="A2502" s="2">
        <v>2499</v>
      </c>
      <c r="B2502" s="2" t="str">
        <f>"00636049"</f>
        <v>00636049</v>
      </c>
    </row>
    <row r="2503" spans="1:2" x14ac:dyDescent="0.25">
      <c r="A2503" s="2">
        <v>2500</v>
      </c>
      <c r="B2503" s="2" t="str">
        <f>"00636740"</f>
        <v>00636740</v>
      </c>
    </row>
    <row r="2504" spans="1:2" x14ac:dyDescent="0.25">
      <c r="A2504" s="2">
        <v>2501</v>
      </c>
      <c r="B2504" s="2" t="str">
        <f>"00637342"</f>
        <v>00637342</v>
      </c>
    </row>
    <row r="2505" spans="1:2" x14ac:dyDescent="0.25">
      <c r="A2505" s="2">
        <v>2502</v>
      </c>
      <c r="B2505" s="2" t="str">
        <f>"00637501"</f>
        <v>00637501</v>
      </c>
    </row>
    <row r="2506" spans="1:2" x14ac:dyDescent="0.25">
      <c r="A2506" s="2">
        <v>2503</v>
      </c>
      <c r="B2506" s="2" t="str">
        <f>"00637854"</f>
        <v>00637854</v>
      </c>
    </row>
    <row r="2507" spans="1:2" x14ac:dyDescent="0.25">
      <c r="A2507" s="2">
        <v>2504</v>
      </c>
      <c r="B2507" s="2" t="str">
        <f>"00638289"</f>
        <v>00638289</v>
      </c>
    </row>
    <row r="2508" spans="1:2" x14ac:dyDescent="0.25">
      <c r="A2508" s="2">
        <v>2505</v>
      </c>
      <c r="B2508" s="2" t="str">
        <f>"00638550"</f>
        <v>00638550</v>
      </c>
    </row>
    <row r="2509" spans="1:2" x14ac:dyDescent="0.25">
      <c r="A2509" s="2">
        <v>2506</v>
      </c>
      <c r="B2509" s="2" t="str">
        <f>"00638700"</f>
        <v>00638700</v>
      </c>
    </row>
    <row r="2510" spans="1:2" x14ac:dyDescent="0.25">
      <c r="A2510" s="2">
        <v>2507</v>
      </c>
      <c r="B2510" s="2" t="str">
        <f>"00638704"</f>
        <v>00638704</v>
      </c>
    </row>
    <row r="2511" spans="1:2" x14ac:dyDescent="0.25">
      <c r="A2511" s="2">
        <v>2508</v>
      </c>
      <c r="B2511" s="2" t="str">
        <f>"00639086"</f>
        <v>00639086</v>
      </c>
    </row>
    <row r="2512" spans="1:2" x14ac:dyDescent="0.25">
      <c r="A2512" s="2">
        <v>2509</v>
      </c>
      <c r="B2512" s="2" t="str">
        <f>"00639205"</f>
        <v>00639205</v>
      </c>
    </row>
    <row r="2513" spans="1:2" x14ac:dyDescent="0.25">
      <c r="A2513" s="2">
        <v>2510</v>
      </c>
      <c r="B2513" s="2" t="str">
        <f>"00639234"</f>
        <v>00639234</v>
      </c>
    </row>
    <row r="2514" spans="1:2" x14ac:dyDescent="0.25">
      <c r="A2514" s="2">
        <v>2511</v>
      </c>
      <c r="B2514" s="2" t="str">
        <f>"00639272"</f>
        <v>00639272</v>
      </c>
    </row>
    <row r="2515" spans="1:2" x14ac:dyDescent="0.25">
      <c r="A2515" s="2">
        <v>2512</v>
      </c>
      <c r="B2515" s="2" t="str">
        <f>"00639393"</f>
        <v>00639393</v>
      </c>
    </row>
    <row r="2516" spans="1:2" x14ac:dyDescent="0.25">
      <c r="A2516" s="2">
        <v>2513</v>
      </c>
      <c r="B2516" s="2" t="str">
        <f>"00640370"</f>
        <v>00640370</v>
      </c>
    </row>
    <row r="2517" spans="1:2" x14ac:dyDescent="0.25">
      <c r="A2517" s="2">
        <v>2514</v>
      </c>
      <c r="B2517" s="2" t="str">
        <f>"00641033"</f>
        <v>00641033</v>
      </c>
    </row>
    <row r="2518" spans="1:2" x14ac:dyDescent="0.25">
      <c r="A2518" s="2">
        <v>2515</v>
      </c>
      <c r="B2518" s="2" t="str">
        <f>"00641044"</f>
        <v>00641044</v>
      </c>
    </row>
    <row r="2519" spans="1:2" x14ac:dyDescent="0.25">
      <c r="A2519" s="2">
        <v>2516</v>
      </c>
      <c r="B2519" s="2" t="str">
        <f>"00641291"</f>
        <v>00641291</v>
      </c>
    </row>
    <row r="2520" spans="1:2" x14ac:dyDescent="0.25">
      <c r="A2520" s="2">
        <v>2517</v>
      </c>
      <c r="B2520" s="2" t="str">
        <f>"00641625"</f>
        <v>00641625</v>
      </c>
    </row>
    <row r="2521" spans="1:2" x14ac:dyDescent="0.25">
      <c r="A2521" s="2">
        <v>2518</v>
      </c>
      <c r="B2521" s="2" t="str">
        <f>"00642428"</f>
        <v>00642428</v>
      </c>
    </row>
    <row r="2522" spans="1:2" x14ac:dyDescent="0.25">
      <c r="A2522" s="2">
        <v>2519</v>
      </c>
      <c r="B2522" s="2" t="str">
        <f>"00642692"</f>
        <v>00642692</v>
      </c>
    </row>
    <row r="2523" spans="1:2" x14ac:dyDescent="0.25">
      <c r="A2523" s="2">
        <v>2520</v>
      </c>
      <c r="B2523" s="2" t="str">
        <f>"00643002"</f>
        <v>00643002</v>
      </c>
    </row>
    <row r="2524" spans="1:2" x14ac:dyDescent="0.25">
      <c r="A2524" s="2">
        <v>2521</v>
      </c>
      <c r="B2524" s="2" t="str">
        <f>"00643503"</f>
        <v>00643503</v>
      </c>
    </row>
    <row r="2525" spans="1:2" x14ac:dyDescent="0.25">
      <c r="A2525" s="2">
        <v>2522</v>
      </c>
      <c r="B2525" s="2" t="str">
        <f>"00643581"</f>
        <v>00643581</v>
      </c>
    </row>
    <row r="2526" spans="1:2" x14ac:dyDescent="0.25">
      <c r="A2526" s="2">
        <v>2523</v>
      </c>
      <c r="B2526" s="2" t="str">
        <f>"00644006"</f>
        <v>00644006</v>
      </c>
    </row>
    <row r="2527" spans="1:2" x14ac:dyDescent="0.25">
      <c r="A2527" s="2">
        <v>2524</v>
      </c>
      <c r="B2527" s="2" t="str">
        <f>"00644065"</f>
        <v>00644065</v>
      </c>
    </row>
    <row r="2528" spans="1:2" x14ac:dyDescent="0.25">
      <c r="A2528" s="2">
        <v>2525</v>
      </c>
      <c r="B2528" s="2" t="str">
        <f>"00644131"</f>
        <v>00644131</v>
      </c>
    </row>
    <row r="2529" spans="1:2" x14ac:dyDescent="0.25">
      <c r="A2529" s="2">
        <v>2526</v>
      </c>
      <c r="B2529" s="2" t="str">
        <f>"00644663"</f>
        <v>00644663</v>
      </c>
    </row>
    <row r="2530" spans="1:2" x14ac:dyDescent="0.25">
      <c r="A2530" s="2">
        <v>2527</v>
      </c>
      <c r="B2530" s="2" t="str">
        <f>"00644765"</f>
        <v>00644765</v>
      </c>
    </row>
    <row r="2531" spans="1:2" x14ac:dyDescent="0.25">
      <c r="A2531" s="2">
        <v>2528</v>
      </c>
      <c r="B2531" s="2" t="str">
        <f>"00645123"</f>
        <v>00645123</v>
      </c>
    </row>
    <row r="2532" spans="1:2" x14ac:dyDescent="0.25">
      <c r="A2532" s="2">
        <v>2529</v>
      </c>
      <c r="B2532" s="2" t="str">
        <f>"00646079"</f>
        <v>00646079</v>
      </c>
    </row>
    <row r="2533" spans="1:2" x14ac:dyDescent="0.25">
      <c r="A2533" s="2">
        <v>2530</v>
      </c>
      <c r="B2533" s="2" t="str">
        <f>"00646137"</f>
        <v>00646137</v>
      </c>
    </row>
    <row r="2534" spans="1:2" x14ac:dyDescent="0.25">
      <c r="A2534" s="2">
        <v>2531</v>
      </c>
      <c r="B2534" s="2" t="str">
        <f>"00647192"</f>
        <v>00647192</v>
      </c>
    </row>
    <row r="2535" spans="1:2" x14ac:dyDescent="0.25">
      <c r="A2535" s="2">
        <v>2532</v>
      </c>
      <c r="B2535" s="2" t="str">
        <f>"00647848"</f>
        <v>00647848</v>
      </c>
    </row>
    <row r="2536" spans="1:2" x14ac:dyDescent="0.25">
      <c r="A2536" s="2">
        <v>2533</v>
      </c>
      <c r="B2536" s="2" t="str">
        <f>"00647983"</f>
        <v>00647983</v>
      </c>
    </row>
    <row r="2537" spans="1:2" x14ac:dyDescent="0.25">
      <c r="A2537" s="2">
        <v>2534</v>
      </c>
      <c r="B2537" s="2" t="str">
        <f>"00647990"</f>
        <v>00647990</v>
      </c>
    </row>
    <row r="2538" spans="1:2" x14ac:dyDescent="0.25">
      <c r="A2538" s="2">
        <v>2535</v>
      </c>
      <c r="B2538" s="2" t="str">
        <f>"00648814"</f>
        <v>00648814</v>
      </c>
    </row>
    <row r="2539" spans="1:2" x14ac:dyDescent="0.25">
      <c r="A2539" s="2">
        <v>2536</v>
      </c>
      <c r="B2539" s="2" t="str">
        <f>"00649003"</f>
        <v>00649003</v>
      </c>
    </row>
    <row r="2540" spans="1:2" x14ac:dyDescent="0.25">
      <c r="A2540" s="2">
        <v>2537</v>
      </c>
      <c r="B2540" s="2" t="str">
        <f>"00649107"</f>
        <v>00649107</v>
      </c>
    </row>
    <row r="2541" spans="1:2" x14ac:dyDescent="0.25">
      <c r="A2541" s="2">
        <v>2538</v>
      </c>
      <c r="B2541" s="2" t="str">
        <f>"00649120"</f>
        <v>00649120</v>
      </c>
    </row>
    <row r="2542" spans="1:2" x14ac:dyDescent="0.25">
      <c r="A2542" s="2">
        <v>2539</v>
      </c>
      <c r="B2542" s="2" t="str">
        <f>"00649158"</f>
        <v>00649158</v>
      </c>
    </row>
    <row r="2543" spans="1:2" x14ac:dyDescent="0.25">
      <c r="A2543" s="2">
        <v>2540</v>
      </c>
      <c r="B2543" s="2" t="str">
        <f>"00649547"</f>
        <v>00649547</v>
      </c>
    </row>
    <row r="2544" spans="1:2" x14ac:dyDescent="0.25">
      <c r="A2544" s="2">
        <v>2541</v>
      </c>
      <c r="B2544" s="2" t="str">
        <f>"00649611"</f>
        <v>00649611</v>
      </c>
    </row>
    <row r="2545" spans="1:2" x14ac:dyDescent="0.25">
      <c r="A2545" s="2">
        <v>2542</v>
      </c>
      <c r="B2545" s="2" t="str">
        <f>"00649612"</f>
        <v>00649612</v>
      </c>
    </row>
    <row r="2546" spans="1:2" x14ac:dyDescent="0.25">
      <c r="A2546" s="2">
        <v>2543</v>
      </c>
      <c r="B2546" s="2" t="str">
        <f>"00649737"</f>
        <v>00649737</v>
      </c>
    </row>
    <row r="2547" spans="1:2" x14ac:dyDescent="0.25">
      <c r="A2547" s="2">
        <v>2544</v>
      </c>
      <c r="B2547" s="2" t="str">
        <f>"00649905"</f>
        <v>00649905</v>
      </c>
    </row>
    <row r="2548" spans="1:2" x14ac:dyDescent="0.25">
      <c r="A2548" s="2">
        <v>2545</v>
      </c>
      <c r="B2548" s="2" t="str">
        <f>"00650302"</f>
        <v>00650302</v>
      </c>
    </row>
    <row r="2549" spans="1:2" x14ac:dyDescent="0.25">
      <c r="A2549" s="2">
        <v>2546</v>
      </c>
      <c r="B2549" s="2" t="str">
        <f>"00650333"</f>
        <v>00650333</v>
      </c>
    </row>
    <row r="2550" spans="1:2" x14ac:dyDescent="0.25">
      <c r="A2550" s="2">
        <v>2547</v>
      </c>
      <c r="B2550" s="2" t="str">
        <f>"00650366"</f>
        <v>00650366</v>
      </c>
    </row>
    <row r="2551" spans="1:2" x14ac:dyDescent="0.25">
      <c r="A2551" s="2">
        <v>2548</v>
      </c>
      <c r="B2551" s="2" t="str">
        <f>"00650611"</f>
        <v>00650611</v>
      </c>
    </row>
    <row r="2552" spans="1:2" x14ac:dyDescent="0.25">
      <c r="A2552" s="2">
        <v>2549</v>
      </c>
      <c r="B2552" s="2" t="str">
        <f>"00650779"</f>
        <v>00650779</v>
      </c>
    </row>
    <row r="2553" spans="1:2" x14ac:dyDescent="0.25">
      <c r="A2553" s="2">
        <v>2550</v>
      </c>
      <c r="B2553" s="2" t="str">
        <f>"00650943"</f>
        <v>00650943</v>
      </c>
    </row>
    <row r="2554" spans="1:2" x14ac:dyDescent="0.25">
      <c r="A2554" s="2">
        <v>2551</v>
      </c>
      <c r="B2554" s="2" t="str">
        <f>"00652037"</f>
        <v>00652037</v>
      </c>
    </row>
    <row r="2555" spans="1:2" x14ac:dyDescent="0.25">
      <c r="A2555" s="2">
        <v>2552</v>
      </c>
      <c r="B2555" s="2" t="str">
        <f>"00652948"</f>
        <v>00652948</v>
      </c>
    </row>
    <row r="2556" spans="1:2" x14ac:dyDescent="0.25">
      <c r="A2556" s="2">
        <v>2553</v>
      </c>
      <c r="B2556" s="2" t="str">
        <f>"00653124"</f>
        <v>00653124</v>
      </c>
    </row>
    <row r="2557" spans="1:2" x14ac:dyDescent="0.25">
      <c r="A2557" s="2">
        <v>2554</v>
      </c>
      <c r="B2557" s="2" t="str">
        <f>"00653410"</f>
        <v>00653410</v>
      </c>
    </row>
    <row r="2558" spans="1:2" x14ac:dyDescent="0.25">
      <c r="A2558" s="2">
        <v>2555</v>
      </c>
      <c r="B2558" s="2" t="str">
        <f>"00653560"</f>
        <v>00653560</v>
      </c>
    </row>
    <row r="2559" spans="1:2" x14ac:dyDescent="0.25">
      <c r="A2559" s="2">
        <v>2556</v>
      </c>
      <c r="B2559" s="2" t="str">
        <f>"00653773"</f>
        <v>00653773</v>
      </c>
    </row>
    <row r="2560" spans="1:2" x14ac:dyDescent="0.25">
      <c r="A2560" s="2">
        <v>2557</v>
      </c>
      <c r="B2560" s="2" t="str">
        <f>"00653917"</f>
        <v>00653917</v>
      </c>
    </row>
    <row r="2561" spans="1:2" x14ac:dyDescent="0.25">
      <c r="A2561" s="2">
        <v>2558</v>
      </c>
      <c r="B2561" s="2" t="str">
        <f>"00654442"</f>
        <v>00654442</v>
      </c>
    </row>
    <row r="2562" spans="1:2" x14ac:dyDescent="0.25">
      <c r="A2562" s="2">
        <v>2559</v>
      </c>
      <c r="B2562" s="2" t="str">
        <f>"00654603"</f>
        <v>00654603</v>
      </c>
    </row>
    <row r="2563" spans="1:2" x14ac:dyDescent="0.25">
      <c r="A2563" s="2">
        <v>2560</v>
      </c>
      <c r="B2563" s="2" t="str">
        <f>"00654708"</f>
        <v>00654708</v>
      </c>
    </row>
    <row r="2564" spans="1:2" x14ac:dyDescent="0.25">
      <c r="A2564" s="2">
        <v>2561</v>
      </c>
      <c r="B2564" s="2" t="str">
        <f>"00654996"</f>
        <v>00654996</v>
      </c>
    </row>
    <row r="2565" spans="1:2" x14ac:dyDescent="0.25">
      <c r="A2565" s="2">
        <v>2562</v>
      </c>
      <c r="B2565" s="2" t="str">
        <f>"00655318"</f>
        <v>00655318</v>
      </c>
    </row>
    <row r="2566" spans="1:2" x14ac:dyDescent="0.25">
      <c r="A2566" s="2">
        <v>2563</v>
      </c>
      <c r="B2566" s="2" t="str">
        <f>"00655484"</f>
        <v>00655484</v>
      </c>
    </row>
    <row r="2567" spans="1:2" x14ac:dyDescent="0.25">
      <c r="A2567" s="2">
        <v>2564</v>
      </c>
      <c r="B2567" s="2" t="str">
        <f>"00655908"</f>
        <v>00655908</v>
      </c>
    </row>
    <row r="2568" spans="1:2" x14ac:dyDescent="0.25">
      <c r="A2568" s="2">
        <v>2565</v>
      </c>
      <c r="B2568" s="2" t="str">
        <f>"00655941"</f>
        <v>00655941</v>
      </c>
    </row>
    <row r="2569" spans="1:2" x14ac:dyDescent="0.25">
      <c r="A2569" s="2">
        <v>2566</v>
      </c>
      <c r="B2569" s="2" t="str">
        <f>"00655983"</f>
        <v>00655983</v>
      </c>
    </row>
    <row r="2570" spans="1:2" x14ac:dyDescent="0.25">
      <c r="A2570" s="2">
        <v>2567</v>
      </c>
      <c r="B2570" s="2" t="str">
        <f>"00656191"</f>
        <v>00656191</v>
      </c>
    </row>
    <row r="2571" spans="1:2" x14ac:dyDescent="0.25">
      <c r="A2571" s="2">
        <v>2568</v>
      </c>
      <c r="B2571" s="2" t="str">
        <f>"00656212"</f>
        <v>00656212</v>
      </c>
    </row>
    <row r="2572" spans="1:2" x14ac:dyDescent="0.25">
      <c r="A2572" s="2">
        <v>2569</v>
      </c>
      <c r="B2572" s="2" t="str">
        <f>"00656360"</f>
        <v>00656360</v>
      </c>
    </row>
    <row r="2573" spans="1:2" x14ac:dyDescent="0.25">
      <c r="A2573" s="2">
        <v>2570</v>
      </c>
      <c r="B2573" s="2" t="str">
        <f>"00656434"</f>
        <v>00656434</v>
      </c>
    </row>
    <row r="2574" spans="1:2" x14ac:dyDescent="0.25">
      <c r="A2574" s="2">
        <v>2571</v>
      </c>
      <c r="B2574" s="2" t="str">
        <f>"00656527"</f>
        <v>00656527</v>
      </c>
    </row>
    <row r="2575" spans="1:2" x14ac:dyDescent="0.25">
      <c r="A2575" s="2">
        <v>2572</v>
      </c>
      <c r="B2575" s="2" t="str">
        <f>"00656528"</f>
        <v>00656528</v>
      </c>
    </row>
    <row r="2576" spans="1:2" x14ac:dyDescent="0.25">
      <c r="A2576" s="2">
        <v>2573</v>
      </c>
      <c r="B2576" s="2" t="str">
        <f>"00656532"</f>
        <v>00656532</v>
      </c>
    </row>
    <row r="2577" spans="1:2" x14ac:dyDescent="0.25">
      <c r="A2577" s="2">
        <v>2574</v>
      </c>
      <c r="B2577" s="2" t="str">
        <f>"00656704"</f>
        <v>00656704</v>
      </c>
    </row>
    <row r="2578" spans="1:2" x14ac:dyDescent="0.25">
      <c r="A2578" s="2">
        <v>2575</v>
      </c>
      <c r="B2578" s="2" t="str">
        <f>"00656754"</f>
        <v>00656754</v>
      </c>
    </row>
    <row r="2579" spans="1:2" x14ac:dyDescent="0.25">
      <c r="A2579" s="2">
        <v>2576</v>
      </c>
      <c r="B2579" s="2" t="str">
        <f>"00656822"</f>
        <v>00656822</v>
      </c>
    </row>
    <row r="2580" spans="1:2" x14ac:dyDescent="0.25">
      <c r="A2580" s="2">
        <v>2577</v>
      </c>
      <c r="B2580" s="2" t="str">
        <f>"00657122"</f>
        <v>00657122</v>
      </c>
    </row>
    <row r="2581" spans="1:2" x14ac:dyDescent="0.25">
      <c r="A2581" s="2">
        <v>2578</v>
      </c>
      <c r="B2581" s="2" t="str">
        <f>"00657123"</f>
        <v>00657123</v>
      </c>
    </row>
    <row r="2582" spans="1:2" x14ac:dyDescent="0.25">
      <c r="A2582" s="2">
        <v>2579</v>
      </c>
      <c r="B2582" s="2" t="str">
        <f>"00657291"</f>
        <v>00657291</v>
      </c>
    </row>
    <row r="2583" spans="1:2" x14ac:dyDescent="0.25">
      <c r="A2583" s="2">
        <v>2580</v>
      </c>
      <c r="B2583" s="2" t="str">
        <f>"00657358"</f>
        <v>00657358</v>
      </c>
    </row>
    <row r="2584" spans="1:2" x14ac:dyDescent="0.25">
      <c r="A2584" s="2">
        <v>2581</v>
      </c>
      <c r="B2584" s="2" t="str">
        <f>"00657389"</f>
        <v>00657389</v>
      </c>
    </row>
    <row r="2585" spans="1:2" x14ac:dyDescent="0.25">
      <c r="A2585" s="2">
        <v>2582</v>
      </c>
      <c r="B2585" s="2" t="str">
        <f>"00657489"</f>
        <v>00657489</v>
      </c>
    </row>
    <row r="2586" spans="1:2" x14ac:dyDescent="0.25">
      <c r="A2586" s="2">
        <v>2583</v>
      </c>
      <c r="B2586" s="2" t="str">
        <f>"00657537"</f>
        <v>00657537</v>
      </c>
    </row>
    <row r="2587" spans="1:2" x14ac:dyDescent="0.25">
      <c r="A2587" s="2">
        <v>2584</v>
      </c>
      <c r="B2587" s="2" t="str">
        <f>"00658127"</f>
        <v>00658127</v>
      </c>
    </row>
    <row r="2588" spans="1:2" x14ac:dyDescent="0.25">
      <c r="A2588" s="2">
        <v>2585</v>
      </c>
      <c r="B2588" s="2" t="str">
        <f>"00658232"</f>
        <v>00658232</v>
      </c>
    </row>
    <row r="2589" spans="1:2" x14ac:dyDescent="0.25">
      <c r="A2589" s="2">
        <v>2586</v>
      </c>
      <c r="B2589" s="2" t="str">
        <f>"00658285"</f>
        <v>00658285</v>
      </c>
    </row>
    <row r="2590" spans="1:2" x14ac:dyDescent="0.25">
      <c r="A2590" s="2">
        <v>2587</v>
      </c>
      <c r="B2590" s="2" t="str">
        <f>"00658466"</f>
        <v>00658466</v>
      </c>
    </row>
    <row r="2591" spans="1:2" x14ac:dyDescent="0.25">
      <c r="A2591" s="2">
        <v>2588</v>
      </c>
      <c r="B2591" s="2" t="str">
        <f>"00658487"</f>
        <v>00658487</v>
      </c>
    </row>
    <row r="2592" spans="1:2" x14ac:dyDescent="0.25">
      <c r="A2592" s="2">
        <v>2589</v>
      </c>
      <c r="B2592" s="2" t="str">
        <f>"00658553"</f>
        <v>00658553</v>
      </c>
    </row>
    <row r="2593" spans="1:2" x14ac:dyDescent="0.25">
      <c r="A2593" s="2">
        <v>2590</v>
      </c>
      <c r="B2593" s="2" t="str">
        <f>"00658615"</f>
        <v>00658615</v>
      </c>
    </row>
    <row r="2594" spans="1:2" x14ac:dyDescent="0.25">
      <c r="A2594" s="2">
        <v>2591</v>
      </c>
      <c r="B2594" s="2" t="str">
        <f>"00658767"</f>
        <v>00658767</v>
      </c>
    </row>
    <row r="2595" spans="1:2" x14ac:dyDescent="0.25">
      <c r="A2595" s="2">
        <v>2592</v>
      </c>
      <c r="B2595" s="2" t="str">
        <f>"00659516"</f>
        <v>00659516</v>
      </c>
    </row>
    <row r="2596" spans="1:2" x14ac:dyDescent="0.25">
      <c r="A2596" s="2">
        <v>2593</v>
      </c>
      <c r="B2596" s="2" t="str">
        <f>"00659700"</f>
        <v>00659700</v>
      </c>
    </row>
    <row r="2597" spans="1:2" x14ac:dyDescent="0.25">
      <c r="A2597" s="2">
        <v>2594</v>
      </c>
      <c r="B2597" s="2" t="str">
        <f>"00660263"</f>
        <v>00660263</v>
      </c>
    </row>
    <row r="2598" spans="1:2" x14ac:dyDescent="0.25">
      <c r="A2598" s="2">
        <v>2595</v>
      </c>
      <c r="B2598" s="2" t="str">
        <f>"00660480"</f>
        <v>00660480</v>
      </c>
    </row>
    <row r="2599" spans="1:2" x14ac:dyDescent="0.25">
      <c r="A2599" s="2">
        <v>2596</v>
      </c>
      <c r="B2599" s="2" t="str">
        <f>"00660928"</f>
        <v>00660928</v>
      </c>
    </row>
    <row r="2600" spans="1:2" x14ac:dyDescent="0.25">
      <c r="A2600" s="2">
        <v>2597</v>
      </c>
      <c r="B2600" s="2" t="str">
        <f>"00661248"</f>
        <v>00661248</v>
      </c>
    </row>
    <row r="2601" spans="1:2" x14ac:dyDescent="0.25">
      <c r="A2601" s="2">
        <v>2598</v>
      </c>
      <c r="B2601" s="2" t="str">
        <f>"00661573"</f>
        <v>00661573</v>
      </c>
    </row>
    <row r="2602" spans="1:2" x14ac:dyDescent="0.25">
      <c r="A2602" s="2">
        <v>2599</v>
      </c>
      <c r="B2602" s="2" t="str">
        <f>"00661751"</f>
        <v>00661751</v>
      </c>
    </row>
    <row r="2603" spans="1:2" x14ac:dyDescent="0.25">
      <c r="A2603" s="2">
        <v>2600</v>
      </c>
      <c r="B2603" s="2" t="str">
        <f>"00662217"</f>
        <v>00662217</v>
      </c>
    </row>
    <row r="2604" spans="1:2" x14ac:dyDescent="0.25">
      <c r="A2604" s="2">
        <v>2601</v>
      </c>
      <c r="B2604" s="2" t="str">
        <f>"00662772"</f>
        <v>00662772</v>
      </c>
    </row>
    <row r="2605" spans="1:2" x14ac:dyDescent="0.25">
      <c r="A2605" s="2">
        <v>2602</v>
      </c>
      <c r="B2605" s="2" t="str">
        <f>"00662776"</f>
        <v>00662776</v>
      </c>
    </row>
    <row r="2606" spans="1:2" x14ac:dyDescent="0.25">
      <c r="A2606" s="2">
        <v>2603</v>
      </c>
      <c r="B2606" s="2" t="str">
        <f>"00662834"</f>
        <v>00662834</v>
      </c>
    </row>
    <row r="2607" spans="1:2" x14ac:dyDescent="0.25">
      <c r="A2607" s="2">
        <v>2604</v>
      </c>
      <c r="B2607" s="2" t="str">
        <f>"00663167"</f>
        <v>00663167</v>
      </c>
    </row>
    <row r="2608" spans="1:2" x14ac:dyDescent="0.25">
      <c r="A2608" s="2">
        <v>2605</v>
      </c>
      <c r="B2608" s="2" t="str">
        <f>"00663447"</f>
        <v>00663447</v>
      </c>
    </row>
    <row r="2609" spans="1:2" x14ac:dyDescent="0.25">
      <c r="A2609" s="2">
        <v>2606</v>
      </c>
      <c r="B2609" s="2" t="str">
        <f>"00663913"</f>
        <v>00663913</v>
      </c>
    </row>
    <row r="2610" spans="1:2" x14ac:dyDescent="0.25">
      <c r="A2610" s="2">
        <v>2607</v>
      </c>
      <c r="B2610" s="2" t="str">
        <f>"00665967"</f>
        <v>00665967</v>
      </c>
    </row>
    <row r="2611" spans="1:2" x14ac:dyDescent="0.25">
      <c r="A2611" s="2">
        <v>2608</v>
      </c>
      <c r="B2611" s="2" t="str">
        <f>"00665996"</f>
        <v>00665996</v>
      </c>
    </row>
    <row r="2612" spans="1:2" x14ac:dyDescent="0.25">
      <c r="A2612" s="2">
        <v>2609</v>
      </c>
      <c r="B2612" s="2" t="str">
        <f>"00666039"</f>
        <v>00666039</v>
      </c>
    </row>
    <row r="2613" spans="1:2" x14ac:dyDescent="0.25">
      <c r="A2613" s="2">
        <v>2610</v>
      </c>
      <c r="B2613" s="2" t="str">
        <f>"00666192"</f>
        <v>00666192</v>
      </c>
    </row>
    <row r="2614" spans="1:2" x14ac:dyDescent="0.25">
      <c r="A2614" s="2">
        <v>2611</v>
      </c>
      <c r="B2614" s="2" t="str">
        <f>"00666511"</f>
        <v>00666511</v>
      </c>
    </row>
    <row r="2615" spans="1:2" x14ac:dyDescent="0.25">
      <c r="A2615" s="2">
        <v>2612</v>
      </c>
      <c r="B2615" s="2" t="str">
        <f>"00668082"</f>
        <v>00668082</v>
      </c>
    </row>
    <row r="2616" spans="1:2" x14ac:dyDescent="0.25">
      <c r="A2616" s="2">
        <v>2613</v>
      </c>
      <c r="B2616" s="2" t="str">
        <f>"00668555"</f>
        <v>00668555</v>
      </c>
    </row>
    <row r="2617" spans="1:2" x14ac:dyDescent="0.25">
      <c r="A2617" s="2">
        <v>2614</v>
      </c>
      <c r="B2617" s="2" t="str">
        <f>"00668620"</f>
        <v>00668620</v>
      </c>
    </row>
    <row r="2618" spans="1:2" x14ac:dyDescent="0.25">
      <c r="A2618" s="2">
        <v>2615</v>
      </c>
      <c r="B2618" s="2" t="str">
        <f>"00668946"</f>
        <v>00668946</v>
      </c>
    </row>
    <row r="2619" spans="1:2" x14ac:dyDescent="0.25">
      <c r="A2619" s="2">
        <v>2616</v>
      </c>
      <c r="B2619" s="2" t="str">
        <f>"00669203"</f>
        <v>00669203</v>
      </c>
    </row>
    <row r="2620" spans="1:2" x14ac:dyDescent="0.25">
      <c r="A2620" s="2">
        <v>2617</v>
      </c>
      <c r="B2620" s="2" t="str">
        <f>"00669507"</f>
        <v>00669507</v>
      </c>
    </row>
    <row r="2621" spans="1:2" x14ac:dyDescent="0.25">
      <c r="A2621" s="2">
        <v>2618</v>
      </c>
      <c r="B2621" s="2" t="str">
        <f>"00670058"</f>
        <v>00670058</v>
      </c>
    </row>
    <row r="2622" spans="1:2" x14ac:dyDescent="0.25">
      <c r="A2622" s="2">
        <v>2619</v>
      </c>
      <c r="B2622" s="2" t="str">
        <f>"00671011"</f>
        <v>00671011</v>
      </c>
    </row>
    <row r="2623" spans="1:2" x14ac:dyDescent="0.25">
      <c r="A2623" s="2">
        <v>2620</v>
      </c>
      <c r="B2623" s="2" t="str">
        <f>"00671149"</f>
        <v>00671149</v>
      </c>
    </row>
    <row r="2624" spans="1:2" x14ac:dyDescent="0.25">
      <c r="A2624" s="2">
        <v>2621</v>
      </c>
      <c r="B2624" s="2" t="str">
        <f>"00671316"</f>
        <v>00671316</v>
      </c>
    </row>
    <row r="2625" spans="1:2" x14ac:dyDescent="0.25">
      <c r="A2625" s="2">
        <v>2622</v>
      </c>
      <c r="B2625" s="2" t="str">
        <f>"00672822"</f>
        <v>00672822</v>
      </c>
    </row>
    <row r="2626" spans="1:2" x14ac:dyDescent="0.25">
      <c r="A2626" s="2">
        <v>2623</v>
      </c>
      <c r="B2626" s="2" t="str">
        <f>"00673216"</f>
        <v>00673216</v>
      </c>
    </row>
    <row r="2627" spans="1:2" x14ac:dyDescent="0.25">
      <c r="A2627" s="2">
        <v>2624</v>
      </c>
      <c r="B2627" s="2" t="str">
        <f>"00673248"</f>
        <v>00673248</v>
      </c>
    </row>
    <row r="2628" spans="1:2" x14ac:dyDescent="0.25">
      <c r="A2628" s="2">
        <v>2625</v>
      </c>
      <c r="B2628" s="2" t="str">
        <f>"00673387"</f>
        <v>00673387</v>
      </c>
    </row>
    <row r="2629" spans="1:2" x14ac:dyDescent="0.25">
      <c r="A2629" s="2">
        <v>2626</v>
      </c>
      <c r="B2629" s="2" t="str">
        <f>"00674498"</f>
        <v>00674498</v>
      </c>
    </row>
    <row r="2630" spans="1:2" x14ac:dyDescent="0.25">
      <c r="A2630" s="2">
        <v>2627</v>
      </c>
      <c r="B2630" s="2" t="str">
        <f>"00674728"</f>
        <v>00674728</v>
      </c>
    </row>
    <row r="2631" spans="1:2" x14ac:dyDescent="0.25">
      <c r="A2631" s="2">
        <v>2628</v>
      </c>
      <c r="B2631" s="2" t="str">
        <f>"00675321"</f>
        <v>00675321</v>
      </c>
    </row>
    <row r="2632" spans="1:2" x14ac:dyDescent="0.25">
      <c r="A2632" s="2">
        <v>2629</v>
      </c>
      <c r="B2632" s="2" t="str">
        <f>"00675666"</f>
        <v>00675666</v>
      </c>
    </row>
    <row r="2633" spans="1:2" x14ac:dyDescent="0.25">
      <c r="A2633" s="2">
        <v>2630</v>
      </c>
      <c r="B2633" s="2" t="str">
        <f>"00675754"</f>
        <v>00675754</v>
      </c>
    </row>
    <row r="2634" spans="1:2" x14ac:dyDescent="0.25">
      <c r="A2634" s="2">
        <v>2631</v>
      </c>
      <c r="B2634" s="2" t="str">
        <f>"00675863"</f>
        <v>00675863</v>
      </c>
    </row>
    <row r="2635" spans="1:2" x14ac:dyDescent="0.25">
      <c r="A2635" s="2">
        <v>2632</v>
      </c>
      <c r="B2635" s="2" t="str">
        <f>"00676650"</f>
        <v>00676650</v>
      </c>
    </row>
    <row r="2636" spans="1:2" x14ac:dyDescent="0.25">
      <c r="A2636" s="2">
        <v>2633</v>
      </c>
      <c r="B2636" s="2" t="str">
        <f>"00677426"</f>
        <v>00677426</v>
      </c>
    </row>
    <row r="2637" spans="1:2" x14ac:dyDescent="0.25">
      <c r="A2637" s="2">
        <v>2634</v>
      </c>
      <c r="B2637" s="2" t="str">
        <f>"00677524"</f>
        <v>00677524</v>
      </c>
    </row>
    <row r="2638" spans="1:2" x14ac:dyDescent="0.25">
      <c r="A2638" s="2">
        <v>2635</v>
      </c>
      <c r="B2638" s="2" t="str">
        <f>"00677584"</f>
        <v>00677584</v>
      </c>
    </row>
    <row r="2639" spans="1:2" x14ac:dyDescent="0.25">
      <c r="A2639" s="2">
        <v>2636</v>
      </c>
      <c r="B2639" s="2" t="str">
        <f>"00677618"</f>
        <v>00677618</v>
      </c>
    </row>
    <row r="2640" spans="1:2" x14ac:dyDescent="0.25">
      <c r="A2640" s="2">
        <v>2637</v>
      </c>
      <c r="B2640" s="2" t="str">
        <f>"00677930"</f>
        <v>00677930</v>
      </c>
    </row>
    <row r="2641" spans="1:2" x14ac:dyDescent="0.25">
      <c r="A2641" s="2">
        <v>2638</v>
      </c>
      <c r="B2641" s="2" t="str">
        <f>"00678635"</f>
        <v>00678635</v>
      </c>
    </row>
    <row r="2642" spans="1:2" x14ac:dyDescent="0.25">
      <c r="A2642" s="2">
        <v>2639</v>
      </c>
      <c r="B2642" s="2" t="str">
        <f>"00678911"</f>
        <v>00678911</v>
      </c>
    </row>
    <row r="2643" spans="1:2" x14ac:dyDescent="0.25">
      <c r="A2643" s="2">
        <v>2640</v>
      </c>
      <c r="B2643" s="2" t="str">
        <f>"00679210"</f>
        <v>00679210</v>
      </c>
    </row>
    <row r="2644" spans="1:2" x14ac:dyDescent="0.25">
      <c r="A2644" s="2">
        <v>2641</v>
      </c>
      <c r="B2644" s="2" t="str">
        <f>"00679240"</f>
        <v>00679240</v>
      </c>
    </row>
    <row r="2645" spans="1:2" x14ac:dyDescent="0.25">
      <c r="A2645" s="2">
        <v>2642</v>
      </c>
      <c r="B2645" s="2" t="str">
        <f>"00679334"</f>
        <v>00679334</v>
      </c>
    </row>
    <row r="2646" spans="1:2" x14ac:dyDescent="0.25">
      <c r="A2646" s="2">
        <v>2643</v>
      </c>
      <c r="B2646" s="2" t="str">
        <f>"00679434"</f>
        <v>00679434</v>
      </c>
    </row>
    <row r="2647" spans="1:2" x14ac:dyDescent="0.25">
      <c r="A2647" s="2">
        <v>2644</v>
      </c>
      <c r="B2647" s="2" t="str">
        <f>"00679580"</f>
        <v>00679580</v>
      </c>
    </row>
    <row r="2648" spans="1:2" x14ac:dyDescent="0.25">
      <c r="A2648" s="2">
        <v>2645</v>
      </c>
      <c r="B2648" s="2" t="str">
        <f>"00679646"</f>
        <v>00679646</v>
      </c>
    </row>
    <row r="2649" spans="1:2" x14ac:dyDescent="0.25">
      <c r="A2649" s="2">
        <v>2646</v>
      </c>
      <c r="B2649" s="2" t="str">
        <f>"00680516"</f>
        <v>00680516</v>
      </c>
    </row>
    <row r="2650" spans="1:2" x14ac:dyDescent="0.25">
      <c r="A2650" s="2">
        <v>2647</v>
      </c>
      <c r="B2650" s="2" t="str">
        <f>"00680725"</f>
        <v>00680725</v>
      </c>
    </row>
    <row r="2651" spans="1:2" x14ac:dyDescent="0.25">
      <c r="A2651" s="2">
        <v>2648</v>
      </c>
      <c r="B2651" s="2" t="str">
        <f>"00681470"</f>
        <v>00681470</v>
      </c>
    </row>
    <row r="2652" spans="1:2" x14ac:dyDescent="0.25">
      <c r="A2652" s="2">
        <v>2649</v>
      </c>
      <c r="B2652" s="2" t="str">
        <f>"00681676"</f>
        <v>00681676</v>
      </c>
    </row>
    <row r="2653" spans="1:2" x14ac:dyDescent="0.25">
      <c r="A2653" s="2">
        <v>2650</v>
      </c>
      <c r="B2653" s="2" t="str">
        <f>"00682399"</f>
        <v>00682399</v>
      </c>
    </row>
    <row r="2654" spans="1:2" x14ac:dyDescent="0.25">
      <c r="A2654" s="2">
        <v>2651</v>
      </c>
      <c r="B2654" s="2" t="str">
        <f>"00682505"</f>
        <v>00682505</v>
      </c>
    </row>
    <row r="2655" spans="1:2" x14ac:dyDescent="0.25">
      <c r="A2655" s="2">
        <v>2652</v>
      </c>
      <c r="B2655" s="2" t="str">
        <f>"00682914"</f>
        <v>00682914</v>
      </c>
    </row>
    <row r="2656" spans="1:2" x14ac:dyDescent="0.25">
      <c r="A2656" s="2">
        <v>2653</v>
      </c>
      <c r="B2656" s="2" t="str">
        <f>"00683117"</f>
        <v>00683117</v>
      </c>
    </row>
    <row r="2657" spans="1:2" x14ac:dyDescent="0.25">
      <c r="A2657" s="2">
        <v>2654</v>
      </c>
      <c r="B2657" s="2" t="str">
        <f>"00683162"</f>
        <v>00683162</v>
      </c>
    </row>
    <row r="2658" spans="1:2" x14ac:dyDescent="0.25">
      <c r="A2658" s="2">
        <v>2655</v>
      </c>
      <c r="B2658" s="2" t="str">
        <f>"00684265"</f>
        <v>00684265</v>
      </c>
    </row>
    <row r="2659" spans="1:2" x14ac:dyDescent="0.25">
      <c r="A2659" s="2">
        <v>2656</v>
      </c>
      <c r="B2659" s="2" t="str">
        <f>"00684289"</f>
        <v>00684289</v>
      </c>
    </row>
    <row r="2660" spans="1:2" x14ac:dyDescent="0.25">
      <c r="A2660" s="2">
        <v>2657</v>
      </c>
      <c r="B2660" s="2" t="str">
        <f>"00684370"</f>
        <v>00684370</v>
      </c>
    </row>
    <row r="2661" spans="1:2" x14ac:dyDescent="0.25">
      <c r="A2661" s="2">
        <v>2658</v>
      </c>
      <c r="B2661" s="2" t="str">
        <f>"00685010"</f>
        <v>00685010</v>
      </c>
    </row>
    <row r="2662" spans="1:2" x14ac:dyDescent="0.25">
      <c r="A2662" s="2">
        <v>2659</v>
      </c>
      <c r="B2662" s="2" t="str">
        <f>"00685696"</f>
        <v>00685696</v>
      </c>
    </row>
    <row r="2663" spans="1:2" x14ac:dyDescent="0.25">
      <c r="A2663" s="2">
        <v>2660</v>
      </c>
      <c r="B2663" s="2" t="str">
        <f>"00686981"</f>
        <v>00686981</v>
      </c>
    </row>
    <row r="2664" spans="1:2" x14ac:dyDescent="0.25">
      <c r="A2664" s="2">
        <v>2661</v>
      </c>
      <c r="B2664" s="2" t="str">
        <f>"00687064"</f>
        <v>00687064</v>
      </c>
    </row>
    <row r="2665" spans="1:2" x14ac:dyDescent="0.25">
      <c r="A2665" s="2">
        <v>2662</v>
      </c>
      <c r="B2665" s="2" t="str">
        <f>"00687578"</f>
        <v>00687578</v>
      </c>
    </row>
    <row r="2666" spans="1:2" x14ac:dyDescent="0.25">
      <c r="A2666" s="2">
        <v>2663</v>
      </c>
      <c r="B2666" s="2" t="str">
        <f>"00687593"</f>
        <v>00687593</v>
      </c>
    </row>
    <row r="2667" spans="1:2" x14ac:dyDescent="0.25">
      <c r="A2667" s="2">
        <v>2664</v>
      </c>
      <c r="B2667" s="2" t="str">
        <f>"00688420"</f>
        <v>00688420</v>
      </c>
    </row>
    <row r="2668" spans="1:2" x14ac:dyDescent="0.25">
      <c r="A2668" s="2">
        <v>2665</v>
      </c>
      <c r="B2668" s="2" t="str">
        <f>"00688618"</f>
        <v>00688618</v>
      </c>
    </row>
    <row r="2669" spans="1:2" x14ac:dyDescent="0.25">
      <c r="A2669" s="2">
        <v>2666</v>
      </c>
      <c r="B2669" s="2" t="str">
        <f>"00690506"</f>
        <v>00690506</v>
      </c>
    </row>
    <row r="2670" spans="1:2" x14ac:dyDescent="0.25">
      <c r="A2670" s="2">
        <v>2667</v>
      </c>
      <c r="B2670" s="2" t="str">
        <f>"00690571"</f>
        <v>00690571</v>
      </c>
    </row>
    <row r="2671" spans="1:2" x14ac:dyDescent="0.25">
      <c r="A2671" s="2">
        <v>2668</v>
      </c>
      <c r="B2671" s="2" t="str">
        <f>"00690647"</f>
        <v>00690647</v>
      </c>
    </row>
    <row r="2672" spans="1:2" x14ac:dyDescent="0.25">
      <c r="A2672" s="2">
        <v>2669</v>
      </c>
      <c r="B2672" s="2" t="str">
        <f>"00690977"</f>
        <v>00690977</v>
      </c>
    </row>
    <row r="2673" spans="1:2" x14ac:dyDescent="0.25">
      <c r="A2673" s="2">
        <v>2670</v>
      </c>
      <c r="B2673" s="2" t="str">
        <f>"00691514"</f>
        <v>00691514</v>
      </c>
    </row>
    <row r="2674" spans="1:2" x14ac:dyDescent="0.25">
      <c r="A2674" s="2">
        <v>2671</v>
      </c>
      <c r="B2674" s="2" t="str">
        <f>"00692406"</f>
        <v>00692406</v>
      </c>
    </row>
    <row r="2675" spans="1:2" x14ac:dyDescent="0.25">
      <c r="A2675" s="2">
        <v>2672</v>
      </c>
      <c r="B2675" s="2" t="str">
        <f>"00693583"</f>
        <v>00693583</v>
      </c>
    </row>
    <row r="2676" spans="1:2" x14ac:dyDescent="0.25">
      <c r="A2676" s="2">
        <v>2673</v>
      </c>
      <c r="B2676" s="2" t="str">
        <f>"00694511"</f>
        <v>00694511</v>
      </c>
    </row>
    <row r="2677" spans="1:2" x14ac:dyDescent="0.25">
      <c r="A2677" s="2">
        <v>2674</v>
      </c>
      <c r="B2677" s="2" t="str">
        <f>"00697729"</f>
        <v>00697729</v>
      </c>
    </row>
    <row r="2678" spans="1:2" x14ac:dyDescent="0.25">
      <c r="A2678" s="2">
        <v>2675</v>
      </c>
      <c r="B2678" s="2" t="str">
        <f>"00697858"</f>
        <v>00697858</v>
      </c>
    </row>
    <row r="2679" spans="1:2" x14ac:dyDescent="0.25">
      <c r="A2679" s="2">
        <v>2676</v>
      </c>
      <c r="B2679" s="2" t="str">
        <f>"00698122"</f>
        <v>00698122</v>
      </c>
    </row>
    <row r="2680" spans="1:2" x14ac:dyDescent="0.25">
      <c r="A2680" s="2">
        <v>2677</v>
      </c>
      <c r="B2680" s="2" t="str">
        <f>"00698625"</f>
        <v>00698625</v>
      </c>
    </row>
    <row r="2681" spans="1:2" x14ac:dyDescent="0.25">
      <c r="A2681" s="2">
        <v>2678</v>
      </c>
      <c r="B2681" s="2" t="str">
        <f>"00699227"</f>
        <v>00699227</v>
      </c>
    </row>
    <row r="2682" spans="1:2" x14ac:dyDescent="0.25">
      <c r="A2682" s="2">
        <v>2679</v>
      </c>
      <c r="B2682" s="2" t="str">
        <f>"00699459"</f>
        <v>00699459</v>
      </c>
    </row>
    <row r="2683" spans="1:2" x14ac:dyDescent="0.25">
      <c r="A2683" s="2">
        <v>2680</v>
      </c>
      <c r="B2683" s="2" t="str">
        <f>"00700146"</f>
        <v>00700146</v>
      </c>
    </row>
    <row r="2684" spans="1:2" x14ac:dyDescent="0.25">
      <c r="A2684" s="2">
        <v>2681</v>
      </c>
      <c r="B2684" s="2" t="str">
        <f>"00700388"</f>
        <v>00700388</v>
      </c>
    </row>
    <row r="2685" spans="1:2" x14ac:dyDescent="0.25">
      <c r="A2685" s="2">
        <v>2682</v>
      </c>
      <c r="B2685" s="2" t="str">
        <f>"00700710"</f>
        <v>00700710</v>
      </c>
    </row>
    <row r="2686" spans="1:2" x14ac:dyDescent="0.25">
      <c r="A2686" s="2">
        <v>2683</v>
      </c>
      <c r="B2686" s="2" t="str">
        <f>"00702245"</f>
        <v>00702245</v>
      </c>
    </row>
    <row r="2687" spans="1:2" x14ac:dyDescent="0.25">
      <c r="A2687" s="2">
        <v>2684</v>
      </c>
      <c r="B2687" s="2" t="str">
        <f>"00702281"</f>
        <v>00702281</v>
      </c>
    </row>
    <row r="2688" spans="1:2" x14ac:dyDescent="0.25">
      <c r="A2688" s="2">
        <v>2685</v>
      </c>
      <c r="B2688" s="2" t="str">
        <f>"00702903"</f>
        <v>00702903</v>
      </c>
    </row>
    <row r="2689" spans="1:2" x14ac:dyDescent="0.25">
      <c r="A2689" s="2">
        <v>2686</v>
      </c>
      <c r="B2689" s="2" t="str">
        <f>"00703276"</f>
        <v>00703276</v>
      </c>
    </row>
    <row r="2690" spans="1:2" x14ac:dyDescent="0.25">
      <c r="A2690" s="2">
        <v>2687</v>
      </c>
      <c r="B2690" s="2" t="str">
        <f>"00704655"</f>
        <v>00704655</v>
      </c>
    </row>
    <row r="2691" spans="1:2" x14ac:dyDescent="0.25">
      <c r="A2691" s="2">
        <v>2688</v>
      </c>
      <c r="B2691" s="2" t="str">
        <f>"00705356"</f>
        <v>00705356</v>
      </c>
    </row>
    <row r="2692" spans="1:2" x14ac:dyDescent="0.25">
      <c r="A2692" s="2">
        <v>2689</v>
      </c>
      <c r="B2692" s="2" t="str">
        <f>"00708819"</f>
        <v>00708819</v>
      </c>
    </row>
    <row r="2693" spans="1:2" x14ac:dyDescent="0.25">
      <c r="A2693" s="2">
        <v>2690</v>
      </c>
      <c r="B2693" s="2" t="str">
        <f>"00709026"</f>
        <v>00709026</v>
      </c>
    </row>
    <row r="2694" spans="1:2" x14ac:dyDescent="0.25">
      <c r="A2694" s="2">
        <v>2691</v>
      </c>
      <c r="B2694" s="2" t="str">
        <f>"00709197"</f>
        <v>00709197</v>
      </c>
    </row>
    <row r="2695" spans="1:2" x14ac:dyDescent="0.25">
      <c r="A2695" s="2">
        <v>2692</v>
      </c>
      <c r="B2695" s="2" t="str">
        <f>"00711346"</f>
        <v>00711346</v>
      </c>
    </row>
    <row r="2696" spans="1:2" x14ac:dyDescent="0.25">
      <c r="A2696" s="2">
        <v>2693</v>
      </c>
      <c r="B2696" s="2" t="str">
        <f>"00711812"</f>
        <v>00711812</v>
      </c>
    </row>
    <row r="2697" spans="1:2" x14ac:dyDescent="0.25">
      <c r="A2697" s="2">
        <v>2694</v>
      </c>
      <c r="B2697" s="2" t="str">
        <f>"00713007"</f>
        <v>00713007</v>
      </c>
    </row>
    <row r="2698" spans="1:2" x14ac:dyDescent="0.25">
      <c r="A2698" s="2">
        <v>2695</v>
      </c>
      <c r="B2698" s="2" t="str">
        <f>"00713240"</f>
        <v>00713240</v>
      </c>
    </row>
    <row r="2699" spans="1:2" x14ac:dyDescent="0.25">
      <c r="A2699" s="2">
        <v>2696</v>
      </c>
      <c r="B2699" s="2" t="str">
        <f>"00714123"</f>
        <v>00714123</v>
      </c>
    </row>
    <row r="2700" spans="1:2" x14ac:dyDescent="0.25">
      <c r="A2700" s="2">
        <v>2697</v>
      </c>
      <c r="B2700" s="2" t="str">
        <f>"00714323"</f>
        <v>00714323</v>
      </c>
    </row>
    <row r="2701" spans="1:2" x14ac:dyDescent="0.25">
      <c r="A2701" s="2">
        <v>2698</v>
      </c>
      <c r="B2701" s="2" t="str">
        <f>"00714581"</f>
        <v>00714581</v>
      </c>
    </row>
    <row r="2702" spans="1:2" x14ac:dyDescent="0.25">
      <c r="A2702" s="2">
        <v>2699</v>
      </c>
      <c r="B2702" s="2" t="str">
        <f>"00714587"</f>
        <v>00714587</v>
      </c>
    </row>
    <row r="2703" spans="1:2" x14ac:dyDescent="0.25">
      <c r="A2703" s="2">
        <v>2700</v>
      </c>
      <c r="B2703" s="2" t="str">
        <f>"00714609"</f>
        <v>00714609</v>
      </c>
    </row>
    <row r="2704" spans="1:2" x14ac:dyDescent="0.25">
      <c r="A2704" s="2">
        <v>2701</v>
      </c>
      <c r="B2704" s="2" t="str">
        <f>"00714666"</f>
        <v>00714666</v>
      </c>
    </row>
    <row r="2705" spans="1:2" x14ac:dyDescent="0.25">
      <c r="A2705" s="2">
        <v>2702</v>
      </c>
      <c r="B2705" s="2" t="str">
        <f>"00714753"</f>
        <v>00714753</v>
      </c>
    </row>
    <row r="2706" spans="1:2" x14ac:dyDescent="0.25">
      <c r="A2706" s="2">
        <v>2703</v>
      </c>
      <c r="B2706" s="2" t="str">
        <f>"00714778"</f>
        <v>00714778</v>
      </c>
    </row>
    <row r="2707" spans="1:2" x14ac:dyDescent="0.25">
      <c r="A2707" s="2">
        <v>2704</v>
      </c>
      <c r="B2707" s="2" t="str">
        <f>"00714837"</f>
        <v>00714837</v>
      </c>
    </row>
    <row r="2708" spans="1:2" x14ac:dyDescent="0.25">
      <c r="A2708" s="2">
        <v>2705</v>
      </c>
      <c r="B2708" s="2" t="str">
        <f>"00715033"</f>
        <v>00715033</v>
      </c>
    </row>
    <row r="2709" spans="1:2" x14ac:dyDescent="0.25">
      <c r="A2709" s="2">
        <v>2706</v>
      </c>
      <c r="B2709" s="2" t="str">
        <f>"00715122"</f>
        <v>00715122</v>
      </c>
    </row>
    <row r="2710" spans="1:2" x14ac:dyDescent="0.25">
      <c r="A2710" s="2">
        <v>2707</v>
      </c>
      <c r="B2710" s="2" t="str">
        <f>"00715222"</f>
        <v>00715222</v>
      </c>
    </row>
    <row r="2711" spans="1:2" x14ac:dyDescent="0.25">
      <c r="A2711" s="2">
        <v>2708</v>
      </c>
      <c r="B2711" s="2" t="str">
        <f>"00715257"</f>
        <v>00715257</v>
      </c>
    </row>
    <row r="2712" spans="1:2" x14ac:dyDescent="0.25">
      <c r="A2712" s="2">
        <v>2709</v>
      </c>
      <c r="B2712" s="2" t="str">
        <f>"00715329"</f>
        <v>00715329</v>
      </c>
    </row>
    <row r="2713" spans="1:2" x14ac:dyDescent="0.25">
      <c r="A2713" s="2">
        <v>2710</v>
      </c>
      <c r="B2713" s="2" t="str">
        <f>"00715371"</f>
        <v>00715371</v>
      </c>
    </row>
    <row r="2714" spans="1:2" x14ac:dyDescent="0.25">
      <c r="A2714" s="2">
        <v>2711</v>
      </c>
      <c r="B2714" s="2" t="str">
        <f>"00715397"</f>
        <v>00715397</v>
      </c>
    </row>
    <row r="2715" spans="1:2" x14ac:dyDescent="0.25">
      <c r="A2715" s="2">
        <v>2712</v>
      </c>
      <c r="B2715" s="2" t="str">
        <f>"00715596"</f>
        <v>00715596</v>
      </c>
    </row>
    <row r="2716" spans="1:2" x14ac:dyDescent="0.25">
      <c r="A2716" s="2">
        <v>2713</v>
      </c>
      <c r="B2716" s="2" t="str">
        <f>"00715711"</f>
        <v>00715711</v>
      </c>
    </row>
    <row r="2717" spans="1:2" x14ac:dyDescent="0.25">
      <c r="A2717" s="2">
        <v>2714</v>
      </c>
      <c r="B2717" s="2" t="str">
        <f>"00715732"</f>
        <v>00715732</v>
      </c>
    </row>
    <row r="2718" spans="1:2" x14ac:dyDescent="0.25">
      <c r="A2718" s="2">
        <v>2715</v>
      </c>
      <c r="B2718" s="2" t="str">
        <f>"00715990"</f>
        <v>00715990</v>
      </c>
    </row>
    <row r="2719" spans="1:2" x14ac:dyDescent="0.25">
      <c r="A2719" s="2">
        <v>2716</v>
      </c>
      <c r="B2719" s="2" t="str">
        <f>"00716087"</f>
        <v>00716087</v>
      </c>
    </row>
    <row r="2720" spans="1:2" x14ac:dyDescent="0.25">
      <c r="A2720" s="2">
        <v>2717</v>
      </c>
      <c r="B2720" s="2" t="str">
        <f>"00716154"</f>
        <v>00716154</v>
      </c>
    </row>
    <row r="2721" spans="1:2" x14ac:dyDescent="0.25">
      <c r="A2721" s="2">
        <v>2718</v>
      </c>
      <c r="B2721" s="2" t="str">
        <f>"00716209"</f>
        <v>00716209</v>
      </c>
    </row>
    <row r="2722" spans="1:2" x14ac:dyDescent="0.25">
      <c r="A2722" s="2">
        <v>2719</v>
      </c>
      <c r="B2722" s="2" t="str">
        <f>"00716429"</f>
        <v>00716429</v>
      </c>
    </row>
    <row r="2723" spans="1:2" x14ac:dyDescent="0.25">
      <c r="A2723" s="2">
        <v>2720</v>
      </c>
      <c r="B2723" s="2" t="str">
        <f>"00716745"</f>
        <v>00716745</v>
      </c>
    </row>
    <row r="2724" spans="1:2" x14ac:dyDescent="0.25">
      <c r="A2724" s="2">
        <v>2721</v>
      </c>
      <c r="B2724" s="2" t="str">
        <f>"00717158"</f>
        <v>00717158</v>
      </c>
    </row>
    <row r="2725" spans="1:2" x14ac:dyDescent="0.25">
      <c r="A2725" s="2">
        <v>2722</v>
      </c>
      <c r="B2725" s="2" t="str">
        <f>"00717165"</f>
        <v>00717165</v>
      </c>
    </row>
    <row r="2726" spans="1:2" x14ac:dyDescent="0.25">
      <c r="A2726" s="2">
        <v>2723</v>
      </c>
      <c r="B2726" s="2" t="str">
        <f>"00717483"</f>
        <v>00717483</v>
      </c>
    </row>
    <row r="2727" spans="1:2" x14ac:dyDescent="0.25">
      <c r="A2727" s="2">
        <v>2724</v>
      </c>
      <c r="B2727" s="2" t="str">
        <f>"00717490"</f>
        <v>00717490</v>
      </c>
    </row>
    <row r="2728" spans="1:2" x14ac:dyDescent="0.25">
      <c r="A2728" s="2">
        <v>2725</v>
      </c>
      <c r="B2728" s="2" t="str">
        <f>"00717506"</f>
        <v>00717506</v>
      </c>
    </row>
    <row r="2729" spans="1:2" x14ac:dyDescent="0.25">
      <c r="A2729" s="2">
        <v>2726</v>
      </c>
      <c r="B2729" s="2" t="str">
        <f>"00717556"</f>
        <v>00717556</v>
      </c>
    </row>
    <row r="2730" spans="1:2" x14ac:dyDescent="0.25">
      <c r="A2730" s="2">
        <v>2727</v>
      </c>
      <c r="B2730" s="2" t="str">
        <f>"00718200"</f>
        <v>00718200</v>
      </c>
    </row>
    <row r="2731" spans="1:2" x14ac:dyDescent="0.25">
      <c r="A2731" s="2">
        <v>2728</v>
      </c>
      <c r="B2731" s="2" t="str">
        <f>"00718369"</f>
        <v>00718369</v>
      </c>
    </row>
    <row r="2732" spans="1:2" x14ac:dyDescent="0.25">
      <c r="A2732" s="2">
        <v>2729</v>
      </c>
      <c r="B2732" s="2" t="str">
        <f>"00718495"</f>
        <v>00718495</v>
      </c>
    </row>
    <row r="2733" spans="1:2" x14ac:dyDescent="0.25">
      <c r="A2733" s="2">
        <v>2730</v>
      </c>
      <c r="B2733" s="2" t="str">
        <f>"00718522"</f>
        <v>00718522</v>
      </c>
    </row>
    <row r="2734" spans="1:2" x14ac:dyDescent="0.25">
      <c r="A2734" s="2">
        <v>2731</v>
      </c>
      <c r="B2734" s="2" t="str">
        <f>"00718884"</f>
        <v>00718884</v>
      </c>
    </row>
    <row r="2735" spans="1:2" x14ac:dyDescent="0.25">
      <c r="A2735" s="2">
        <v>2732</v>
      </c>
      <c r="B2735" s="2" t="str">
        <f>"00718981"</f>
        <v>00718981</v>
      </c>
    </row>
    <row r="2736" spans="1:2" x14ac:dyDescent="0.25">
      <c r="A2736" s="2">
        <v>2733</v>
      </c>
      <c r="B2736" s="2" t="str">
        <f>"00719073"</f>
        <v>00719073</v>
      </c>
    </row>
    <row r="2737" spans="1:2" x14ac:dyDescent="0.25">
      <c r="A2737" s="2">
        <v>2734</v>
      </c>
      <c r="B2737" s="2" t="str">
        <f>"00719185"</f>
        <v>00719185</v>
      </c>
    </row>
    <row r="2738" spans="1:2" x14ac:dyDescent="0.25">
      <c r="A2738" s="2">
        <v>2735</v>
      </c>
      <c r="B2738" s="2" t="str">
        <f>"00719261"</f>
        <v>00719261</v>
      </c>
    </row>
    <row r="2739" spans="1:2" x14ac:dyDescent="0.25">
      <c r="A2739" s="2">
        <v>2736</v>
      </c>
      <c r="B2739" s="2" t="str">
        <f>"00719529"</f>
        <v>00719529</v>
      </c>
    </row>
    <row r="2740" spans="1:2" x14ac:dyDescent="0.25">
      <c r="A2740" s="2">
        <v>2737</v>
      </c>
      <c r="B2740" s="2" t="str">
        <f>"00719715"</f>
        <v>00719715</v>
      </c>
    </row>
    <row r="2741" spans="1:2" x14ac:dyDescent="0.25">
      <c r="A2741" s="2">
        <v>2738</v>
      </c>
      <c r="B2741" s="2" t="str">
        <f>"00720116"</f>
        <v>00720116</v>
      </c>
    </row>
    <row r="2742" spans="1:2" x14ac:dyDescent="0.25">
      <c r="A2742" s="2">
        <v>2739</v>
      </c>
      <c r="B2742" s="2" t="str">
        <f>"00720827"</f>
        <v>00720827</v>
      </c>
    </row>
    <row r="2743" spans="1:2" x14ac:dyDescent="0.25">
      <c r="A2743" s="2">
        <v>2740</v>
      </c>
      <c r="B2743" s="2" t="str">
        <f>"00721076"</f>
        <v>00721076</v>
      </c>
    </row>
    <row r="2744" spans="1:2" x14ac:dyDescent="0.25">
      <c r="A2744" s="2">
        <v>2741</v>
      </c>
      <c r="B2744" s="2" t="str">
        <f>"00721974"</f>
        <v>00721974</v>
      </c>
    </row>
    <row r="2745" spans="1:2" x14ac:dyDescent="0.25">
      <c r="A2745" s="2">
        <v>2742</v>
      </c>
      <c r="B2745" s="2" t="str">
        <f>"00721977"</f>
        <v>00721977</v>
      </c>
    </row>
    <row r="2746" spans="1:2" x14ac:dyDescent="0.25">
      <c r="A2746" s="2">
        <v>2743</v>
      </c>
      <c r="B2746" s="2" t="str">
        <f>"00722019"</f>
        <v>00722019</v>
      </c>
    </row>
    <row r="2747" spans="1:2" x14ac:dyDescent="0.25">
      <c r="A2747" s="2">
        <v>2744</v>
      </c>
      <c r="B2747" s="2" t="str">
        <f>"00722590"</f>
        <v>00722590</v>
      </c>
    </row>
    <row r="2748" spans="1:2" x14ac:dyDescent="0.25">
      <c r="A2748" s="2">
        <v>2745</v>
      </c>
      <c r="B2748" s="2" t="str">
        <f>"00722679"</f>
        <v>00722679</v>
      </c>
    </row>
    <row r="2749" spans="1:2" x14ac:dyDescent="0.25">
      <c r="A2749" s="2">
        <v>2746</v>
      </c>
      <c r="B2749" s="2" t="str">
        <f>"00722737"</f>
        <v>00722737</v>
      </c>
    </row>
    <row r="2750" spans="1:2" x14ac:dyDescent="0.25">
      <c r="A2750" s="2">
        <v>2747</v>
      </c>
      <c r="B2750" s="2" t="str">
        <f>"00723343"</f>
        <v>00723343</v>
      </c>
    </row>
    <row r="2751" spans="1:2" x14ac:dyDescent="0.25">
      <c r="A2751" s="2">
        <v>2748</v>
      </c>
      <c r="B2751" s="2" t="str">
        <f>"00723363"</f>
        <v>00723363</v>
      </c>
    </row>
    <row r="2752" spans="1:2" x14ac:dyDescent="0.25">
      <c r="A2752" s="2">
        <v>2749</v>
      </c>
      <c r="B2752" s="2" t="str">
        <f>"00723484"</f>
        <v>00723484</v>
      </c>
    </row>
    <row r="2753" spans="1:2" x14ac:dyDescent="0.25">
      <c r="A2753" s="2">
        <v>2750</v>
      </c>
      <c r="B2753" s="2" t="str">
        <f>"00723606"</f>
        <v>00723606</v>
      </c>
    </row>
    <row r="2754" spans="1:2" x14ac:dyDescent="0.25">
      <c r="A2754" s="2">
        <v>2751</v>
      </c>
      <c r="B2754" s="2" t="str">
        <f>"00723669"</f>
        <v>00723669</v>
      </c>
    </row>
    <row r="2755" spans="1:2" x14ac:dyDescent="0.25">
      <c r="A2755" s="2">
        <v>2752</v>
      </c>
      <c r="B2755" s="2" t="str">
        <f>"00723899"</f>
        <v>00723899</v>
      </c>
    </row>
    <row r="2756" spans="1:2" x14ac:dyDescent="0.25">
      <c r="A2756" s="2">
        <v>2753</v>
      </c>
      <c r="B2756" s="2" t="str">
        <f>"00724147"</f>
        <v>00724147</v>
      </c>
    </row>
    <row r="2757" spans="1:2" x14ac:dyDescent="0.25">
      <c r="A2757" s="2">
        <v>2754</v>
      </c>
      <c r="B2757" s="2" t="str">
        <f>"00725154"</f>
        <v>00725154</v>
      </c>
    </row>
    <row r="2758" spans="1:2" x14ac:dyDescent="0.25">
      <c r="A2758" s="2">
        <v>2755</v>
      </c>
      <c r="B2758" s="2" t="str">
        <f>"00725631"</f>
        <v>00725631</v>
      </c>
    </row>
    <row r="2759" spans="1:2" x14ac:dyDescent="0.25">
      <c r="A2759" s="2">
        <v>2756</v>
      </c>
      <c r="B2759" s="2" t="str">
        <f>"00725932"</f>
        <v>00725932</v>
      </c>
    </row>
    <row r="2760" spans="1:2" x14ac:dyDescent="0.25">
      <c r="A2760" s="2">
        <v>2757</v>
      </c>
      <c r="B2760" s="2" t="str">
        <f>"00726123"</f>
        <v>00726123</v>
      </c>
    </row>
    <row r="2761" spans="1:2" x14ac:dyDescent="0.25">
      <c r="A2761" s="2">
        <v>2758</v>
      </c>
      <c r="B2761" s="2" t="str">
        <f>"00726166"</f>
        <v>00726166</v>
      </c>
    </row>
    <row r="2762" spans="1:2" x14ac:dyDescent="0.25">
      <c r="A2762" s="2">
        <v>2759</v>
      </c>
      <c r="B2762" s="2" t="str">
        <f>"00726447"</f>
        <v>00726447</v>
      </c>
    </row>
    <row r="2763" spans="1:2" x14ac:dyDescent="0.25">
      <c r="A2763" s="2">
        <v>2760</v>
      </c>
      <c r="B2763" s="2" t="str">
        <f>"00726753"</f>
        <v>00726753</v>
      </c>
    </row>
    <row r="2764" spans="1:2" x14ac:dyDescent="0.25">
      <c r="A2764" s="2">
        <v>2761</v>
      </c>
      <c r="B2764" s="2" t="str">
        <f>"00726981"</f>
        <v>00726981</v>
      </c>
    </row>
    <row r="2765" spans="1:2" x14ac:dyDescent="0.25">
      <c r="A2765" s="2">
        <v>2762</v>
      </c>
      <c r="B2765" s="2" t="str">
        <f>"00727048"</f>
        <v>00727048</v>
      </c>
    </row>
    <row r="2766" spans="1:2" x14ac:dyDescent="0.25">
      <c r="A2766" s="2">
        <v>2763</v>
      </c>
      <c r="B2766" s="2" t="str">
        <f>"00727442"</f>
        <v>00727442</v>
      </c>
    </row>
    <row r="2767" spans="1:2" x14ac:dyDescent="0.25">
      <c r="A2767" s="2">
        <v>2764</v>
      </c>
      <c r="B2767" s="2" t="str">
        <f>"00727496"</f>
        <v>00727496</v>
      </c>
    </row>
    <row r="2768" spans="1:2" x14ac:dyDescent="0.25">
      <c r="A2768" s="2">
        <v>2765</v>
      </c>
      <c r="B2768" s="2" t="str">
        <f>"00727904"</f>
        <v>00727904</v>
      </c>
    </row>
    <row r="2769" spans="1:2" x14ac:dyDescent="0.25">
      <c r="A2769" s="2">
        <v>2766</v>
      </c>
      <c r="B2769" s="2" t="str">
        <f>"00728302"</f>
        <v>00728302</v>
      </c>
    </row>
    <row r="2770" spans="1:2" x14ac:dyDescent="0.25">
      <c r="A2770" s="2">
        <v>2767</v>
      </c>
      <c r="B2770" s="2" t="str">
        <f>"00728694"</f>
        <v>00728694</v>
      </c>
    </row>
    <row r="2771" spans="1:2" x14ac:dyDescent="0.25">
      <c r="A2771" s="2">
        <v>2768</v>
      </c>
      <c r="B2771" s="2" t="str">
        <f>"00728729"</f>
        <v>00728729</v>
      </c>
    </row>
    <row r="2772" spans="1:2" x14ac:dyDescent="0.25">
      <c r="A2772" s="2">
        <v>2769</v>
      </c>
      <c r="B2772" s="2" t="str">
        <f>"00728804"</f>
        <v>00728804</v>
      </c>
    </row>
    <row r="2773" spans="1:2" x14ac:dyDescent="0.25">
      <c r="A2773" s="2">
        <v>2770</v>
      </c>
      <c r="B2773" s="2" t="str">
        <f>"00728868"</f>
        <v>00728868</v>
      </c>
    </row>
    <row r="2774" spans="1:2" x14ac:dyDescent="0.25">
      <c r="A2774" s="2">
        <v>2771</v>
      </c>
      <c r="B2774" s="2" t="str">
        <f>"00728993"</f>
        <v>00728993</v>
      </c>
    </row>
    <row r="2775" spans="1:2" x14ac:dyDescent="0.25">
      <c r="A2775" s="2">
        <v>2772</v>
      </c>
      <c r="B2775" s="2" t="str">
        <f>"00729802"</f>
        <v>00729802</v>
      </c>
    </row>
    <row r="2776" spans="1:2" x14ac:dyDescent="0.25">
      <c r="A2776" s="2">
        <v>2773</v>
      </c>
      <c r="B2776" s="2" t="str">
        <f>"00730227"</f>
        <v>00730227</v>
      </c>
    </row>
    <row r="2777" spans="1:2" x14ac:dyDescent="0.25">
      <c r="A2777" s="2">
        <v>2774</v>
      </c>
      <c r="B2777" s="2" t="str">
        <f>"00730397"</f>
        <v>00730397</v>
      </c>
    </row>
    <row r="2778" spans="1:2" x14ac:dyDescent="0.25">
      <c r="A2778" s="2">
        <v>2775</v>
      </c>
      <c r="B2778" s="2" t="str">
        <f>"00730486"</f>
        <v>00730486</v>
      </c>
    </row>
    <row r="2779" spans="1:2" x14ac:dyDescent="0.25">
      <c r="A2779" s="2">
        <v>2776</v>
      </c>
      <c r="B2779" s="2" t="str">
        <f>"00730848"</f>
        <v>00730848</v>
      </c>
    </row>
    <row r="2780" spans="1:2" x14ac:dyDescent="0.25">
      <c r="A2780" s="2">
        <v>2777</v>
      </c>
      <c r="B2780" s="2" t="str">
        <f>"00730964"</f>
        <v>00730964</v>
      </c>
    </row>
    <row r="2781" spans="1:2" x14ac:dyDescent="0.25">
      <c r="A2781" s="2">
        <v>2778</v>
      </c>
      <c r="B2781" s="2" t="str">
        <f>"00731426"</f>
        <v>00731426</v>
      </c>
    </row>
    <row r="2782" spans="1:2" x14ac:dyDescent="0.25">
      <c r="A2782" s="2">
        <v>2779</v>
      </c>
      <c r="B2782" s="2" t="str">
        <f>"00732830"</f>
        <v>00732830</v>
      </c>
    </row>
    <row r="2783" spans="1:2" x14ac:dyDescent="0.25">
      <c r="A2783" s="2">
        <v>2780</v>
      </c>
      <c r="B2783" s="2" t="str">
        <f>"00732931"</f>
        <v>00732931</v>
      </c>
    </row>
    <row r="2784" spans="1:2" x14ac:dyDescent="0.25">
      <c r="A2784" s="2">
        <v>2781</v>
      </c>
      <c r="B2784" s="2" t="str">
        <f>"00733361"</f>
        <v>00733361</v>
      </c>
    </row>
    <row r="2785" spans="1:2" x14ac:dyDescent="0.25">
      <c r="A2785" s="2">
        <v>2782</v>
      </c>
      <c r="B2785" s="2" t="str">
        <f>"00733450"</f>
        <v>00733450</v>
      </c>
    </row>
    <row r="2786" spans="1:2" x14ac:dyDescent="0.25">
      <c r="A2786" s="2">
        <v>2783</v>
      </c>
      <c r="B2786" s="2" t="str">
        <f>"00733900"</f>
        <v>00733900</v>
      </c>
    </row>
    <row r="2787" spans="1:2" x14ac:dyDescent="0.25">
      <c r="A2787" s="2">
        <v>2784</v>
      </c>
      <c r="B2787" s="2" t="str">
        <f>"00733902"</f>
        <v>00733902</v>
      </c>
    </row>
    <row r="2788" spans="1:2" x14ac:dyDescent="0.25">
      <c r="A2788" s="2">
        <v>2785</v>
      </c>
      <c r="B2788" s="2" t="str">
        <f>"00734379"</f>
        <v>00734379</v>
      </c>
    </row>
    <row r="2789" spans="1:2" x14ac:dyDescent="0.25">
      <c r="A2789" s="2">
        <v>2786</v>
      </c>
      <c r="B2789" s="2" t="str">
        <f>"00734773"</f>
        <v>00734773</v>
      </c>
    </row>
    <row r="2790" spans="1:2" x14ac:dyDescent="0.25">
      <c r="A2790" s="2">
        <v>2787</v>
      </c>
      <c r="B2790" s="2" t="str">
        <f>"00734829"</f>
        <v>00734829</v>
      </c>
    </row>
    <row r="2791" spans="1:2" x14ac:dyDescent="0.25">
      <c r="A2791" s="2">
        <v>2788</v>
      </c>
      <c r="B2791" s="2" t="str">
        <f>"00735119"</f>
        <v>00735119</v>
      </c>
    </row>
    <row r="2792" spans="1:2" x14ac:dyDescent="0.25">
      <c r="A2792" s="2">
        <v>2789</v>
      </c>
      <c r="B2792" s="2" t="str">
        <f>"00735392"</f>
        <v>00735392</v>
      </c>
    </row>
    <row r="2793" spans="1:2" x14ac:dyDescent="0.25">
      <c r="A2793" s="2">
        <v>2790</v>
      </c>
      <c r="B2793" s="2" t="str">
        <f>"00735496"</f>
        <v>00735496</v>
      </c>
    </row>
    <row r="2794" spans="1:2" x14ac:dyDescent="0.25">
      <c r="A2794" s="2">
        <v>2791</v>
      </c>
      <c r="B2794" s="2" t="str">
        <f>"00735511"</f>
        <v>00735511</v>
      </c>
    </row>
    <row r="2795" spans="1:2" x14ac:dyDescent="0.25">
      <c r="A2795" s="2">
        <v>2792</v>
      </c>
      <c r="B2795" s="2" t="str">
        <f>"00735810"</f>
        <v>00735810</v>
      </c>
    </row>
    <row r="2796" spans="1:2" x14ac:dyDescent="0.25">
      <c r="A2796" s="2">
        <v>2793</v>
      </c>
      <c r="B2796" s="2" t="str">
        <f>"00736163"</f>
        <v>00736163</v>
      </c>
    </row>
    <row r="2797" spans="1:2" x14ac:dyDescent="0.25">
      <c r="A2797" s="2">
        <v>2794</v>
      </c>
      <c r="B2797" s="2" t="str">
        <f>"00736233"</f>
        <v>00736233</v>
      </c>
    </row>
    <row r="2798" spans="1:2" x14ac:dyDescent="0.25">
      <c r="A2798" s="2">
        <v>2795</v>
      </c>
      <c r="B2798" s="2" t="str">
        <f>"00736343"</f>
        <v>00736343</v>
      </c>
    </row>
    <row r="2799" spans="1:2" x14ac:dyDescent="0.25">
      <c r="A2799" s="2">
        <v>2796</v>
      </c>
      <c r="B2799" s="2" t="str">
        <f>"00736358"</f>
        <v>00736358</v>
      </c>
    </row>
    <row r="2800" spans="1:2" x14ac:dyDescent="0.25">
      <c r="A2800" s="2">
        <v>2797</v>
      </c>
      <c r="B2800" s="2" t="str">
        <f>"00736491"</f>
        <v>00736491</v>
      </c>
    </row>
    <row r="2801" spans="1:2" x14ac:dyDescent="0.25">
      <c r="A2801" s="2">
        <v>2798</v>
      </c>
      <c r="B2801" s="2" t="str">
        <f>"00736662"</f>
        <v>00736662</v>
      </c>
    </row>
    <row r="2802" spans="1:2" x14ac:dyDescent="0.25">
      <c r="A2802" s="2">
        <v>2799</v>
      </c>
      <c r="B2802" s="2" t="str">
        <f>"00737258"</f>
        <v>00737258</v>
      </c>
    </row>
    <row r="2803" spans="1:2" x14ac:dyDescent="0.25">
      <c r="A2803" s="2">
        <v>2800</v>
      </c>
      <c r="B2803" s="2" t="str">
        <f>"00738005"</f>
        <v>00738005</v>
      </c>
    </row>
    <row r="2804" spans="1:2" x14ac:dyDescent="0.25">
      <c r="A2804" s="2">
        <v>2801</v>
      </c>
      <c r="B2804" s="2" t="str">
        <f>"00738742"</f>
        <v>00738742</v>
      </c>
    </row>
    <row r="2805" spans="1:2" x14ac:dyDescent="0.25">
      <c r="A2805" s="2">
        <v>2802</v>
      </c>
      <c r="B2805" s="2" t="str">
        <f>"00739180"</f>
        <v>00739180</v>
      </c>
    </row>
    <row r="2806" spans="1:2" x14ac:dyDescent="0.25">
      <c r="A2806" s="2">
        <v>2803</v>
      </c>
      <c r="B2806" s="2" t="str">
        <f>"00739327"</f>
        <v>00739327</v>
      </c>
    </row>
    <row r="2807" spans="1:2" x14ac:dyDescent="0.25">
      <c r="A2807" s="2">
        <v>2804</v>
      </c>
      <c r="B2807" s="2" t="str">
        <f>"00739364"</f>
        <v>00739364</v>
      </c>
    </row>
    <row r="2808" spans="1:2" x14ac:dyDescent="0.25">
      <c r="A2808" s="2">
        <v>2805</v>
      </c>
      <c r="B2808" s="2" t="str">
        <f>"00739643"</f>
        <v>00739643</v>
      </c>
    </row>
    <row r="2809" spans="1:2" x14ac:dyDescent="0.25">
      <c r="A2809" s="2">
        <v>2806</v>
      </c>
      <c r="B2809" s="2" t="str">
        <f>"00740053"</f>
        <v>00740053</v>
      </c>
    </row>
    <row r="2810" spans="1:2" x14ac:dyDescent="0.25">
      <c r="A2810" s="2">
        <v>2807</v>
      </c>
      <c r="B2810" s="2" t="str">
        <f>"00740056"</f>
        <v>00740056</v>
      </c>
    </row>
    <row r="2811" spans="1:2" x14ac:dyDescent="0.25">
      <c r="A2811" s="2">
        <v>2808</v>
      </c>
      <c r="B2811" s="2" t="str">
        <f>"00740266"</f>
        <v>00740266</v>
      </c>
    </row>
    <row r="2812" spans="1:2" x14ac:dyDescent="0.25">
      <c r="A2812" s="2">
        <v>2809</v>
      </c>
      <c r="B2812" s="2" t="str">
        <f>"00740287"</f>
        <v>00740287</v>
      </c>
    </row>
    <row r="2813" spans="1:2" x14ac:dyDescent="0.25">
      <c r="A2813" s="2">
        <v>2810</v>
      </c>
      <c r="B2813" s="2" t="str">
        <f>"00740352"</f>
        <v>00740352</v>
      </c>
    </row>
    <row r="2814" spans="1:2" x14ac:dyDescent="0.25">
      <c r="A2814" s="2">
        <v>2811</v>
      </c>
      <c r="B2814" s="2" t="str">
        <f>"00740572"</f>
        <v>00740572</v>
      </c>
    </row>
    <row r="2815" spans="1:2" x14ac:dyDescent="0.25">
      <c r="A2815" s="2">
        <v>2812</v>
      </c>
      <c r="B2815" s="2" t="str">
        <f>"00740779"</f>
        <v>00740779</v>
      </c>
    </row>
    <row r="2816" spans="1:2" x14ac:dyDescent="0.25">
      <c r="A2816" s="2">
        <v>2813</v>
      </c>
      <c r="B2816" s="2" t="str">
        <f>"00741092"</f>
        <v>00741092</v>
      </c>
    </row>
    <row r="2817" spans="1:2" x14ac:dyDescent="0.25">
      <c r="A2817" s="2">
        <v>2814</v>
      </c>
      <c r="B2817" s="2" t="str">
        <f>"00741102"</f>
        <v>00741102</v>
      </c>
    </row>
    <row r="2818" spans="1:2" x14ac:dyDescent="0.25">
      <c r="A2818" s="2">
        <v>2815</v>
      </c>
      <c r="B2818" s="2" t="str">
        <f>"00741424"</f>
        <v>00741424</v>
      </c>
    </row>
    <row r="2819" spans="1:2" x14ac:dyDescent="0.25">
      <c r="A2819" s="2">
        <v>2816</v>
      </c>
      <c r="B2819" s="2" t="str">
        <f>"00741489"</f>
        <v>00741489</v>
      </c>
    </row>
    <row r="2820" spans="1:2" x14ac:dyDescent="0.25">
      <c r="A2820" s="2">
        <v>2817</v>
      </c>
      <c r="B2820" s="2" t="str">
        <f>"00741524"</f>
        <v>00741524</v>
      </c>
    </row>
    <row r="2821" spans="1:2" x14ac:dyDescent="0.25">
      <c r="A2821" s="2">
        <v>2818</v>
      </c>
      <c r="B2821" s="2" t="str">
        <f>"00741962"</f>
        <v>00741962</v>
      </c>
    </row>
    <row r="2822" spans="1:2" x14ac:dyDescent="0.25">
      <c r="A2822" s="2">
        <v>2819</v>
      </c>
      <c r="B2822" s="2" t="str">
        <f>"00742051"</f>
        <v>00742051</v>
      </c>
    </row>
    <row r="2823" spans="1:2" x14ac:dyDescent="0.25">
      <c r="A2823" s="2">
        <v>2820</v>
      </c>
      <c r="B2823" s="2" t="str">
        <f>"00742423"</f>
        <v>00742423</v>
      </c>
    </row>
    <row r="2824" spans="1:2" x14ac:dyDescent="0.25">
      <c r="A2824" s="2">
        <v>2821</v>
      </c>
      <c r="B2824" s="2" t="str">
        <f>"00742461"</f>
        <v>00742461</v>
      </c>
    </row>
    <row r="2825" spans="1:2" x14ac:dyDescent="0.25">
      <c r="A2825" s="2">
        <v>2822</v>
      </c>
      <c r="B2825" s="2" t="str">
        <f>"00743169"</f>
        <v>00743169</v>
      </c>
    </row>
    <row r="2826" spans="1:2" x14ac:dyDescent="0.25">
      <c r="A2826" s="2">
        <v>2823</v>
      </c>
      <c r="B2826" s="2" t="str">
        <f>"00743569"</f>
        <v>00743569</v>
      </c>
    </row>
    <row r="2827" spans="1:2" x14ac:dyDescent="0.25">
      <c r="A2827" s="2">
        <v>2824</v>
      </c>
      <c r="B2827" s="2" t="str">
        <f>"00744118"</f>
        <v>00744118</v>
      </c>
    </row>
    <row r="2828" spans="1:2" x14ac:dyDescent="0.25">
      <c r="A2828" s="2">
        <v>2825</v>
      </c>
      <c r="B2828" s="2" t="str">
        <f>"00744214"</f>
        <v>00744214</v>
      </c>
    </row>
    <row r="2829" spans="1:2" x14ac:dyDescent="0.25">
      <c r="A2829" s="2">
        <v>2826</v>
      </c>
      <c r="B2829" s="2" t="str">
        <f>"00745674"</f>
        <v>00745674</v>
      </c>
    </row>
    <row r="2830" spans="1:2" x14ac:dyDescent="0.25">
      <c r="A2830" s="2">
        <v>2827</v>
      </c>
      <c r="B2830" s="2" t="str">
        <f>"00747530"</f>
        <v>00747530</v>
      </c>
    </row>
    <row r="2831" spans="1:2" x14ac:dyDescent="0.25">
      <c r="A2831" s="2">
        <v>2828</v>
      </c>
      <c r="B2831" s="2" t="str">
        <f>"00750083"</f>
        <v>00750083</v>
      </c>
    </row>
    <row r="2832" spans="1:2" x14ac:dyDescent="0.25">
      <c r="A2832" s="2">
        <v>2829</v>
      </c>
      <c r="B2832" s="2" t="str">
        <f>"00750625"</f>
        <v>00750625</v>
      </c>
    </row>
    <row r="2833" spans="1:2" x14ac:dyDescent="0.25">
      <c r="A2833" s="2">
        <v>2830</v>
      </c>
      <c r="B2833" s="2" t="str">
        <f>"00751368"</f>
        <v>00751368</v>
      </c>
    </row>
    <row r="2834" spans="1:2" x14ac:dyDescent="0.25">
      <c r="A2834" s="2">
        <v>2831</v>
      </c>
      <c r="B2834" s="2" t="str">
        <f>"00752123"</f>
        <v>00752123</v>
      </c>
    </row>
    <row r="2835" spans="1:2" x14ac:dyDescent="0.25">
      <c r="A2835" s="2">
        <v>2832</v>
      </c>
      <c r="B2835" s="2" t="str">
        <f>"00754000"</f>
        <v>00754000</v>
      </c>
    </row>
    <row r="2836" spans="1:2" x14ac:dyDescent="0.25">
      <c r="A2836" s="2">
        <v>2833</v>
      </c>
      <c r="B2836" s="2" t="str">
        <f>"00755941"</f>
        <v>00755941</v>
      </c>
    </row>
    <row r="2837" spans="1:2" x14ac:dyDescent="0.25">
      <c r="A2837" s="2">
        <v>2834</v>
      </c>
      <c r="B2837" s="2" t="str">
        <f>"00756028"</f>
        <v>00756028</v>
      </c>
    </row>
    <row r="2838" spans="1:2" x14ac:dyDescent="0.25">
      <c r="A2838" s="2">
        <v>2835</v>
      </c>
      <c r="B2838" s="2" t="str">
        <f>"00756558"</f>
        <v>00756558</v>
      </c>
    </row>
    <row r="2839" spans="1:2" x14ac:dyDescent="0.25">
      <c r="A2839" s="2">
        <v>2836</v>
      </c>
      <c r="B2839" s="2" t="str">
        <f>"00756770"</f>
        <v>00756770</v>
      </c>
    </row>
    <row r="2840" spans="1:2" x14ac:dyDescent="0.25">
      <c r="A2840" s="2">
        <v>2837</v>
      </c>
      <c r="B2840" s="2" t="str">
        <f>"00757246"</f>
        <v>00757246</v>
      </c>
    </row>
    <row r="2841" spans="1:2" x14ac:dyDescent="0.25">
      <c r="A2841" s="2">
        <v>2838</v>
      </c>
      <c r="B2841" s="2" t="str">
        <f>"00757290"</f>
        <v>00757290</v>
      </c>
    </row>
    <row r="2842" spans="1:2" x14ac:dyDescent="0.25">
      <c r="A2842" s="2">
        <v>2839</v>
      </c>
      <c r="B2842" s="2" t="str">
        <f>"00757332"</f>
        <v>00757332</v>
      </c>
    </row>
    <row r="2843" spans="1:2" x14ac:dyDescent="0.25">
      <c r="A2843" s="2">
        <v>2840</v>
      </c>
      <c r="B2843" s="2" t="str">
        <f>"00758044"</f>
        <v>00758044</v>
      </c>
    </row>
    <row r="2844" spans="1:2" x14ac:dyDescent="0.25">
      <c r="A2844" s="2">
        <v>2841</v>
      </c>
      <c r="B2844" s="2" t="str">
        <f>"00758161"</f>
        <v>00758161</v>
      </c>
    </row>
    <row r="2845" spans="1:2" x14ac:dyDescent="0.25">
      <c r="A2845" s="2">
        <v>2842</v>
      </c>
      <c r="B2845" s="2" t="str">
        <f>"00758255"</f>
        <v>00758255</v>
      </c>
    </row>
    <row r="2846" spans="1:2" x14ac:dyDescent="0.25">
      <c r="A2846" s="2">
        <v>2843</v>
      </c>
      <c r="B2846" s="2" t="str">
        <f>"00758670"</f>
        <v>00758670</v>
      </c>
    </row>
    <row r="2847" spans="1:2" x14ac:dyDescent="0.25">
      <c r="A2847" s="2">
        <v>2844</v>
      </c>
      <c r="B2847" s="2" t="str">
        <f>"00759012"</f>
        <v>00759012</v>
      </c>
    </row>
    <row r="2848" spans="1:2" x14ac:dyDescent="0.25">
      <c r="A2848" s="2">
        <v>2845</v>
      </c>
      <c r="B2848" s="2" t="str">
        <f>"00759967"</f>
        <v>00759967</v>
      </c>
    </row>
    <row r="2849" spans="1:2" x14ac:dyDescent="0.25">
      <c r="A2849" s="2">
        <v>2846</v>
      </c>
      <c r="B2849" s="2" t="str">
        <f>"00760126"</f>
        <v>00760126</v>
      </c>
    </row>
    <row r="2850" spans="1:2" x14ac:dyDescent="0.25">
      <c r="A2850" s="2">
        <v>2847</v>
      </c>
      <c r="B2850" s="2" t="str">
        <f>"00760285"</f>
        <v>00760285</v>
      </c>
    </row>
    <row r="2851" spans="1:2" x14ac:dyDescent="0.25">
      <c r="A2851" s="2">
        <v>2848</v>
      </c>
      <c r="B2851" s="2" t="str">
        <f>"00760318"</f>
        <v>00760318</v>
      </c>
    </row>
    <row r="2852" spans="1:2" x14ac:dyDescent="0.25">
      <c r="A2852" s="2">
        <v>2849</v>
      </c>
      <c r="B2852" s="2" t="str">
        <f>"00760454"</f>
        <v>00760454</v>
      </c>
    </row>
    <row r="2853" spans="1:2" x14ac:dyDescent="0.25">
      <c r="A2853" s="2">
        <v>2850</v>
      </c>
      <c r="B2853" s="2" t="str">
        <f>"00761620"</f>
        <v>00761620</v>
      </c>
    </row>
    <row r="2854" spans="1:2" x14ac:dyDescent="0.25">
      <c r="A2854" s="2">
        <v>2851</v>
      </c>
      <c r="B2854" s="2" t="str">
        <f>"00761835"</f>
        <v>00761835</v>
      </c>
    </row>
    <row r="2855" spans="1:2" x14ac:dyDescent="0.25">
      <c r="A2855" s="2">
        <v>2852</v>
      </c>
      <c r="B2855" s="2" t="str">
        <f>"00761915"</f>
        <v>00761915</v>
      </c>
    </row>
    <row r="2856" spans="1:2" x14ac:dyDescent="0.25">
      <c r="A2856" s="2">
        <v>2853</v>
      </c>
      <c r="B2856" s="2" t="str">
        <f>"00761983"</f>
        <v>00761983</v>
      </c>
    </row>
    <row r="2857" spans="1:2" x14ac:dyDescent="0.25">
      <c r="A2857" s="2">
        <v>2854</v>
      </c>
      <c r="B2857" s="2" t="str">
        <f>"00762034"</f>
        <v>00762034</v>
      </c>
    </row>
    <row r="2858" spans="1:2" x14ac:dyDescent="0.25">
      <c r="A2858" s="2">
        <v>2855</v>
      </c>
      <c r="B2858" s="2" t="str">
        <f>"00762401"</f>
        <v>00762401</v>
      </c>
    </row>
    <row r="2859" spans="1:2" x14ac:dyDescent="0.25">
      <c r="A2859" s="2">
        <v>2856</v>
      </c>
      <c r="B2859" s="2" t="str">
        <f>"00762548"</f>
        <v>00762548</v>
      </c>
    </row>
    <row r="2860" spans="1:2" x14ac:dyDescent="0.25">
      <c r="A2860" s="2">
        <v>2857</v>
      </c>
      <c r="B2860" s="2" t="str">
        <f>"00763183"</f>
        <v>00763183</v>
      </c>
    </row>
    <row r="2861" spans="1:2" x14ac:dyDescent="0.25">
      <c r="A2861" s="2">
        <v>2858</v>
      </c>
      <c r="B2861" s="2" t="str">
        <f>"00763198"</f>
        <v>00763198</v>
      </c>
    </row>
    <row r="2862" spans="1:2" x14ac:dyDescent="0.25">
      <c r="A2862" s="2">
        <v>2859</v>
      </c>
      <c r="B2862" s="2" t="str">
        <f>"00763295"</f>
        <v>00763295</v>
      </c>
    </row>
    <row r="2863" spans="1:2" x14ac:dyDescent="0.25">
      <c r="A2863" s="2">
        <v>2860</v>
      </c>
      <c r="B2863" s="2" t="str">
        <f>"00763434"</f>
        <v>00763434</v>
      </c>
    </row>
    <row r="2864" spans="1:2" x14ac:dyDescent="0.25">
      <c r="A2864" s="2">
        <v>2861</v>
      </c>
      <c r="B2864" s="2" t="str">
        <f>"00763504"</f>
        <v>00763504</v>
      </c>
    </row>
    <row r="2865" spans="1:2" x14ac:dyDescent="0.25">
      <c r="A2865" s="2">
        <v>2862</v>
      </c>
      <c r="B2865" s="2" t="str">
        <f>"00763520"</f>
        <v>00763520</v>
      </c>
    </row>
    <row r="2866" spans="1:2" x14ac:dyDescent="0.25">
      <c r="A2866" s="2">
        <v>2863</v>
      </c>
      <c r="B2866" s="2" t="str">
        <f>"00763685"</f>
        <v>00763685</v>
      </c>
    </row>
    <row r="2867" spans="1:2" x14ac:dyDescent="0.25">
      <c r="A2867" s="2">
        <v>2864</v>
      </c>
      <c r="B2867" s="2" t="str">
        <f>"00763742"</f>
        <v>00763742</v>
      </c>
    </row>
    <row r="2868" spans="1:2" x14ac:dyDescent="0.25">
      <c r="A2868" s="2">
        <v>2865</v>
      </c>
      <c r="B2868" s="2" t="str">
        <f>"00763771"</f>
        <v>00763771</v>
      </c>
    </row>
    <row r="2869" spans="1:2" x14ac:dyDescent="0.25">
      <c r="A2869" s="2">
        <v>2866</v>
      </c>
      <c r="B2869" s="2" t="str">
        <f>"00763816"</f>
        <v>00763816</v>
      </c>
    </row>
    <row r="2870" spans="1:2" x14ac:dyDescent="0.25">
      <c r="A2870" s="2">
        <v>2867</v>
      </c>
      <c r="B2870" s="2" t="str">
        <f>"00764034"</f>
        <v>00764034</v>
      </c>
    </row>
    <row r="2871" spans="1:2" x14ac:dyDescent="0.25">
      <c r="A2871" s="2">
        <v>2868</v>
      </c>
      <c r="B2871" s="2" t="str">
        <f>"00764424"</f>
        <v>00764424</v>
      </c>
    </row>
    <row r="2872" spans="1:2" x14ac:dyDescent="0.25">
      <c r="A2872" s="2">
        <v>2869</v>
      </c>
      <c r="B2872" s="2" t="str">
        <f>"00764494"</f>
        <v>00764494</v>
      </c>
    </row>
    <row r="2873" spans="1:2" x14ac:dyDescent="0.25">
      <c r="A2873" s="2">
        <v>2870</v>
      </c>
      <c r="B2873" s="2" t="str">
        <f>"00764673"</f>
        <v>00764673</v>
      </c>
    </row>
    <row r="2874" spans="1:2" x14ac:dyDescent="0.25">
      <c r="A2874" s="2">
        <v>2871</v>
      </c>
      <c r="B2874" s="2" t="str">
        <f>"00764924"</f>
        <v>00764924</v>
      </c>
    </row>
    <row r="2875" spans="1:2" x14ac:dyDescent="0.25">
      <c r="A2875" s="2">
        <v>2872</v>
      </c>
      <c r="B2875" s="2" t="str">
        <f>"00765138"</f>
        <v>00765138</v>
      </c>
    </row>
    <row r="2876" spans="1:2" x14ac:dyDescent="0.25">
      <c r="A2876" s="2">
        <v>2873</v>
      </c>
      <c r="B2876" s="2" t="str">
        <f>"00765212"</f>
        <v>00765212</v>
      </c>
    </row>
    <row r="2877" spans="1:2" x14ac:dyDescent="0.25">
      <c r="A2877" s="2">
        <v>2874</v>
      </c>
      <c r="B2877" s="2" t="str">
        <f>"00765237"</f>
        <v>00765237</v>
      </c>
    </row>
    <row r="2878" spans="1:2" x14ac:dyDescent="0.25">
      <c r="A2878" s="2">
        <v>2875</v>
      </c>
      <c r="B2878" s="2" t="str">
        <f>"00765400"</f>
        <v>00765400</v>
      </c>
    </row>
    <row r="2879" spans="1:2" x14ac:dyDescent="0.25">
      <c r="A2879" s="2">
        <v>2876</v>
      </c>
      <c r="B2879" s="2" t="str">
        <f>"00765412"</f>
        <v>00765412</v>
      </c>
    </row>
    <row r="2880" spans="1:2" x14ac:dyDescent="0.25">
      <c r="A2880" s="2">
        <v>2877</v>
      </c>
      <c r="B2880" s="2" t="str">
        <f>"00765420"</f>
        <v>00765420</v>
      </c>
    </row>
    <row r="2881" spans="1:2" x14ac:dyDescent="0.25">
      <c r="A2881" s="2">
        <v>2878</v>
      </c>
      <c r="B2881" s="2" t="str">
        <f>"00765594"</f>
        <v>00765594</v>
      </c>
    </row>
    <row r="2882" spans="1:2" x14ac:dyDescent="0.25">
      <c r="A2882" s="2">
        <v>2879</v>
      </c>
      <c r="B2882" s="2" t="str">
        <f>"00765605"</f>
        <v>00765605</v>
      </c>
    </row>
    <row r="2883" spans="1:2" x14ac:dyDescent="0.25">
      <c r="A2883" s="2">
        <v>2880</v>
      </c>
      <c r="B2883" s="2" t="str">
        <f>"00765793"</f>
        <v>00765793</v>
      </c>
    </row>
    <row r="2884" spans="1:2" x14ac:dyDescent="0.25">
      <c r="A2884" s="2">
        <v>2881</v>
      </c>
      <c r="B2884" s="2" t="str">
        <f>"00766121"</f>
        <v>00766121</v>
      </c>
    </row>
    <row r="2885" spans="1:2" x14ac:dyDescent="0.25">
      <c r="A2885" s="2">
        <v>2882</v>
      </c>
      <c r="B2885" s="2" t="str">
        <f>"00766178"</f>
        <v>00766178</v>
      </c>
    </row>
    <row r="2886" spans="1:2" x14ac:dyDescent="0.25">
      <c r="A2886" s="2">
        <v>2883</v>
      </c>
      <c r="B2886" s="2" t="str">
        <f>"00766313"</f>
        <v>00766313</v>
      </c>
    </row>
    <row r="2887" spans="1:2" x14ac:dyDescent="0.25">
      <c r="A2887" s="2">
        <v>2884</v>
      </c>
      <c r="B2887" s="2" t="str">
        <f>"00766533"</f>
        <v>00766533</v>
      </c>
    </row>
    <row r="2888" spans="1:2" x14ac:dyDescent="0.25">
      <c r="A2888" s="2">
        <v>2885</v>
      </c>
      <c r="B2888" s="2" t="str">
        <f>"00766538"</f>
        <v>00766538</v>
      </c>
    </row>
    <row r="2889" spans="1:2" x14ac:dyDescent="0.25">
      <c r="A2889" s="2">
        <v>2886</v>
      </c>
      <c r="B2889" s="2" t="str">
        <f>"00766546"</f>
        <v>00766546</v>
      </c>
    </row>
    <row r="2890" spans="1:2" x14ac:dyDescent="0.25">
      <c r="A2890" s="2">
        <v>2887</v>
      </c>
      <c r="B2890" s="2" t="str">
        <f>"00767626"</f>
        <v>00767626</v>
      </c>
    </row>
    <row r="2891" spans="1:2" x14ac:dyDescent="0.25">
      <c r="A2891" s="2">
        <v>2888</v>
      </c>
      <c r="B2891" s="2" t="str">
        <f>"00767714"</f>
        <v>00767714</v>
      </c>
    </row>
    <row r="2892" spans="1:2" x14ac:dyDescent="0.25">
      <c r="A2892" s="2">
        <v>2889</v>
      </c>
      <c r="B2892" s="2" t="str">
        <f>"00768103"</f>
        <v>00768103</v>
      </c>
    </row>
    <row r="2893" spans="1:2" x14ac:dyDescent="0.25">
      <c r="A2893" s="2">
        <v>2890</v>
      </c>
      <c r="B2893" s="2" t="str">
        <f>"00768277"</f>
        <v>00768277</v>
      </c>
    </row>
    <row r="2894" spans="1:2" x14ac:dyDescent="0.25">
      <c r="A2894" s="2">
        <v>2891</v>
      </c>
      <c r="B2894" s="2" t="str">
        <f>"00768478"</f>
        <v>00768478</v>
      </c>
    </row>
    <row r="2895" spans="1:2" x14ac:dyDescent="0.25">
      <c r="A2895" s="2">
        <v>2892</v>
      </c>
      <c r="B2895" s="2" t="str">
        <f>"00768480"</f>
        <v>00768480</v>
      </c>
    </row>
    <row r="2896" spans="1:2" x14ac:dyDescent="0.25">
      <c r="A2896" s="2">
        <v>2893</v>
      </c>
      <c r="B2896" s="2" t="str">
        <f>"00768513"</f>
        <v>00768513</v>
      </c>
    </row>
    <row r="2897" spans="1:2" x14ac:dyDescent="0.25">
      <c r="A2897" s="2">
        <v>2894</v>
      </c>
      <c r="B2897" s="2" t="str">
        <f>"00768536"</f>
        <v>00768536</v>
      </c>
    </row>
    <row r="2898" spans="1:2" x14ac:dyDescent="0.25">
      <c r="A2898" s="2">
        <v>2895</v>
      </c>
      <c r="B2898" s="2" t="str">
        <f>"00769654"</f>
        <v>00769654</v>
      </c>
    </row>
    <row r="2899" spans="1:2" x14ac:dyDescent="0.25">
      <c r="A2899" s="2">
        <v>2896</v>
      </c>
      <c r="B2899" s="2" t="str">
        <f>"00769746"</f>
        <v>00769746</v>
      </c>
    </row>
    <row r="2900" spans="1:2" x14ac:dyDescent="0.25">
      <c r="A2900" s="2">
        <v>2897</v>
      </c>
      <c r="B2900" s="2" t="str">
        <f>"00769931"</f>
        <v>00769931</v>
      </c>
    </row>
    <row r="2901" spans="1:2" x14ac:dyDescent="0.25">
      <c r="A2901" s="2">
        <v>2898</v>
      </c>
      <c r="B2901" s="2" t="str">
        <f>"00770234"</f>
        <v>00770234</v>
      </c>
    </row>
    <row r="2902" spans="1:2" x14ac:dyDescent="0.25">
      <c r="A2902" s="2">
        <v>2899</v>
      </c>
      <c r="B2902" s="2" t="str">
        <f>"00770354"</f>
        <v>00770354</v>
      </c>
    </row>
    <row r="2903" spans="1:2" x14ac:dyDescent="0.25">
      <c r="A2903" s="2">
        <v>2900</v>
      </c>
      <c r="B2903" s="2" t="str">
        <f>"00770636"</f>
        <v>00770636</v>
      </c>
    </row>
    <row r="2904" spans="1:2" x14ac:dyDescent="0.25">
      <c r="A2904" s="2">
        <v>2901</v>
      </c>
      <c r="B2904" s="2" t="str">
        <f>"00770649"</f>
        <v>00770649</v>
      </c>
    </row>
    <row r="2905" spans="1:2" x14ac:dyDescent="0.25">
      <c r="A2905" s="2">
        <v>2902</v>
      </c>
      <c r="B2905" s="2" t="str">
        <f>"00770940"</f>
        <v>00770940</v>
      </c>
    </row>
    <row r="2906" spans="1:2" x14ac:dyDescent="0.25">
      <c r="A2906" s="2">
        <v>2903</v>
      </c>
      <c r="B2906" s="2" t="str">
        <f>"00771110"</f>
        <v>00771110</v>
      </c>
    </row>
    <row r="2907" spans="1:2" x14ac:dyDescent="0.25">
      <c r="A2907" s="2">
        <v>2904</v>
      </c>
      <c r="B2907" s="2" t="str">
        <f>"00771283"</f>
        <v>00771283</v>
      </c>
    </row>
    <row r="2908" spans="1:2" x14ac:dyDescent="0.25">
      <c r="A2908" s="2">
        <v>2905</v>
      </c>
      <c r="B2908" s="2" t="str">
        <f>"00771601"</f>
        <v>00771601</v>
      </c>
    </row>
    <row r="2909" spans="1:2" x14ac:dyDescent="0.25">
      <c r="A2909" s="2">
        <v>2906</v>
      </c>
      <c r="B2909" s="2" t="str">
        <f>"00771732"</f>
        <v>00771732</v>
      </c>
    </row>
    <row r="2910" spans="1:2" x14ac:dyDescent="0.25">
      <c r="A2910" s="2">
        <v>2907</v>
      </c>
      <c r="B2910" s="2" t="str">
        <f>"00771770"</f>
        <v>00771770</v>
      </c>
    </row>
    <row r="2911" spans="1:2" x14ac:dyDescent="0.25">
      <c r="A2911" s="2">
        <v>2908</v>
      </c>
      <c r="B2911" s="2" t="str">
        <f>"00771884"</f>
        <v>00771884</v>
      </c>
    </row>
    <row r="2912" spans="1:2" x14ac:dyDescent="0.25">
      <c r="A2912" s="2">
        <v>2909</v>
      </c>
      <c r="B2912" s="2" t="str">
        <f>"00772615"</f>
        <v>00772615</v>
      </c>
    </row>
    <row r="2913" spans="1:2" x14ac:dyDescent="0.25">
      <c r="A2913" s="2">
        <v>2910</v>
      </c>
      <c r="B2913" s="2" t="str">
        <f>"00772946"</f>
        <v>00772946</v>
      </c>
    </row>
    <row r="2914" spans="1:2" x14ac:dyDescent="0.25">
      <c r="A2914" s="2">
        <v>2911</v>
      </c>
      <c r="B2914" s="2" t="str">
        <f>"00773035"</f>
        <v>00773035</v>
      </c>
    </row>
    <row r="2915" spans="1:2" x14ac:dyDescent="0.25">
      <c r="A2915" s="2">
        <v>2912</v>
      </c>
      <c r="B2915" s="2" t="str">
        <f>"00773119"</f>
        <v>00773119</v>
      </c>
    </row>
    <row r="2916" spans="1:2" x14ac:dyDescent="0.25">
      <c r="A2916" s="2">
        <v>2913</v>
      </c>
      <c r="B2916" s="2" t="str">
        <f>"00773409"</f>
        <v>00773409</v>
      </c>
    </row>
    <row r="2917" spans="1:2" x14ac:dyDescent="0.25">
      <c r="A2917" s="2">
        <v>2914</v>
      </c>
      <c r="B2917" s="2" t="str">
        <f>"00773535"</f>
        <v>00773535</v>
      </c>
    </row>
    <row r="2918" spans="1:2" x14ac:dyDescent="0.25">
      <c r="A2918" s="2">
        <v>2915</v>
      </c>
      <c r="B2918" s="2" t="str">
        <f>"00773546"</f>
        <v>00773546</v>
      </c>
    </row>
    <row r="2919" spans="1:2" x14ac:dyDescent="0.25">
      <c r="A2919" s="2">
        <v>2916</v>
      </c>
      <c r="B2919" s="2" t="str">
        <f>"00774008"</f>
        <v>00774008</v>
      </c>
    </row>
    <row r="2920" spans="1:2" x14ac:dyDescent="0.25">
      <c r="A2920" s="2">
        <v>2917</v>
      </c>
      <c r="B2920" s="2" t="str">
        <f>"00774286"</f>
        <v>00774286</v>
      </c>
    </row>
    <row r="2921" spans="1:2" x14ac:dyDescent="0.25">
      <c r="A2921" s="2">
        <v>2918</v>
      </c>
      <c r="B2921" s="2" t="str">
        <f>"00774312"</f>
        <v>00774312</v>
      </c>
    </row>
    <row r="2922" spans="1:2" x14ac:dyDescent="0.25">
      <c r="A2922" s="2">
        <v>2919</v>
      </c>
      <c r="B2922" s="2" t="str">
        <f>"00774704"</f>
        <v>00774704</v>
      </c>
    </row>
    <row r="2923" spans="1:2" x14ac:dyDescent="0.25">
      <c r="A2923" s="2">
        <v>2920</v>
      </c>
      <c r="B2923" s="2" t="str">
        <f>"00775510"</f>
        <v>00775510</v>
      </c>
    </row>
    <row r="2924" spans="1:2" x14ac:dyDescent="0.25">
      <c r="A2924" s="2">
        <v>2921</v>
      </c>
      <c r="B2924" s="2" t="str">
        <f>"00776211"</f>
        <v>00776211</v>
      </c>
    </row>
    <row r="2925" spans="1:2" x14ac:dyDescent="0.25">
      <c r="A2925" s="2">
        <v>2922</v>
      </c>
      <c r="B2925" s="2" t="str">
        <f>"00776252"</f>
        <v>00776252</v>
      </c>
    </row>
    <row r="2926" spans="1:2" x14ac:dyDescent="0.25">
      <c r="A2926" s="2">
        <v>2923</v>
      </c>
      <c r="B2926" s="2" t="str">
        <f>"00776700"</f>
        <v>00776700</v>
      </c>
    </row>
    <row r="2927" spans="1:2" x14ac:dyDescent="0.25">
      <c r="A2927" s="2">
        <v>2924</v>
      </c>
      <c r="B2927" s="2" t="str">
        <f>"00776957"</f>
        <v>00776957</v>
      </c>
    </row>
    <row r="2928" spans="1:2" x14ac:dyDescent="0.25">
      <c r="A2928" s="2">
        <v>2925</v>
      </c>
      <c r="B2928" s="2" t="str">
        <f>"00777125"</f>
        <v>00777125</v>
      </c>
    </row>
    <row r="2929" spans="1:2" x14ac:dyDescent="0.25">
      <c r="A2929" s="2">
        <v>2926</v>
      </c>
      <c r="B2929" s="2" t="str">
        <f>"00777254"</f>
        <v>00777254</v>
      </c>
    </row>
    <row r="2930" spans="1:2" x14ac:dyDescent="0.25">
      <c r="A2930" s="2">
        <v>2927</v>
      </c>
      <c r="B2930" s="2" t="str">
        <f>"00777374"</f>
        <v>00777374</v>
      </c>
    </row>
    <row r="2931" spans="1:2" x14ac:dyDescent="0.25">
      <c r="A2931" s="2">
        <v>2928</v>
      </c>
      <c r="B2931" s="2" t="str">
        <f>"00777754"</f>
        <v>00777754</v>
      </c>
    </row>
    <row r="2932" spans="1:2" x14ac:dyDescent="0.25">
      <c r="A2932" s="2">
        <v>2929</v>
      </c>
      <c r="B2932" s="2" t="str">
        <f>"00777799"</f>
        <v>00777799</v>
      </c>
    </row>
    <row r="2933" spans="1:2" x14ac:dyDescent="0.25">
      <c r="A2933" s="2">
        <v>2930</v>
      </c>
      <c r="B2933" s="2" t="str">
        <f>"00777820"</f>
        <v>00777820</v>
      </c>
    </row>
    <row r="2934" spans="1:2" x14ac:dyDescent="0.25">
      <c r="A2934" s="2">
        <v>2931</v>
      </c>
      <c r="B2934" s="2" t="str">
        <f>"00778223"</f>
        <v>00778223</v>
      </c>
    </row>
    <row r="2935" spans="1:2" x14ac:dyDescent="0.25">
      <c r="A2935" s="2">
        <v>2932</v>
      </c>
      <c r="B2935" s="2" t="str">
        <f>"00778247"</f>
        <v>00778247</v>
      </c>
    </row>
    <row r="2936" spans="1:2" x14ac:dyDescent="0.25">
      <c r="A2936" s="2">
        <v>2933</v>
      </c>
      <c r="B2936" s="2" t="str">
        <f>"00778639"</f>
        <v>00778639</v>
      </c>
    </row>
    <row r="2937" spans="1:2" x14ac:dyDescent="0.25">
      <c r="A2937" s="2">
        <v>2934</v>
      </c>
      <c r="B2937" s="2" t="str">
        <f>"00779030"</f>
        <v>00779030</v>
      </c>
    </row>
    <row r="2938" spans="1:2" x14ac:dyDescent="0.25">
      <c r="A2938" s="2">
        <v>2935</v>
      </c>
      <c r="B2938" s="2" t="str">
        <f>"00779090"</f>
        <v>00779090</v>
      </c>
    </row>
    <row r="2939" spans="1:2" x14ac:dyDescent="0.25">
      <c r="A2939" s="2">
        <v>2936</v>
      </c>
      <c r="B2939" s="2" t="str">
        <f>"00779221"</f>
        <v>00779221</v>
      </c>
    </row>
    <row r="2940" spans="1:2" x14ac:dyDescent="0.25">
      <c r="A2940" s="2">
        <v>2937</v>
      </c>
      <c r="B2940" s="2" t="str">
        <f>"00779418"</f>
        <v>00779418</v>
      </c>
    </row>
    <row r="2941" spans="1:2" x14ac:dyDescent="0.25">
      <c r="A2941" s="2">
        <v>2938</v>
      </c>
      <c r="B2941" s="2" t="str">
        <f>"00779567"</f>
        <v>00779567</v>
      </c>
    </row>
    <row r="2942" spans="1:2" x14ac:dyDescent="0.25">
      <c r="A2942" s="2">
        <v>2939</v>
      </c>
      <c r="B2942" s="2" t="str">
        <f>"00779586"</f>
        <v>00779586</v>
      </c>
    </row>
    <row r="2943" spans="1:2" x14ac:dyDescent="0.25">
      <c r="A2943" s="2">
        <v>2940</v>
      </c>
      <c r="B2943" s="2" t="str">
        <f>"00779907"</f>
        <v>00779907</v>
      </c>
    </row>
    <row r="2944" spans="1:2" x14ac:dyDescent="0.25">
      <c r="A2944" s="2">
        <v>2941</v>
      </c>
      <c r="B2944" s="2" t="str">
        <f>"00780162"</f>
        <v>00780162</v>
      </c>
    </row>
    <row r="2945" spans="1:2" x14ac:dyDescent="0.25">
      <c r="A2945" s="2">
        <v>2942</v>
      </c>
      <c r="B2945" s="2" t="str">
        <f>"00780241"</f>
        <v>00780241</v>
      </c>
    </row>
    <row r="2946" spans="1:2" x14ac:dyDescent="0.25">
      <c r="A2946" s="2">
        <v>2943</v>
      </c>
      <c r="B2946" s="2" t="str">
        <f>"00780256"</f>
        <v>00780256</v>
      </c>
    </row>
    <row r="2947" spans="1:2" x14ac:dyDescent="0.25">
      <c r="A2947" s="2">
        <v>2944</v>
      </c>
      <c r="B2947" s="2" t="str">
        <f>"00780347"</f>
        <v>00780347</v>
      </c>
    </row>
    <row r="2948" spans="1:2" x14ac:dyDescent="0.25">
      <c r="A2948" s="2">
        <v>2945</v>
      </c>
      <c r="B2948" s="2" t="str">
        <f>"00781062"</f>
        <v>00781062</v>
      </c>
    </row>
    <row r="2949" spans="1:2" x14ac:dyDescent="0.25">
      <c r="A2949" s="2">
        <v>2946</v>
      </c>
      <c r="B2949" s="2" t="str">
        <f>"00781074"</f>
        <v>00781074</v>
      </c>
    </row>
    <row r="2950" spans="1:2" x14ac:dyDescent="0.25">
      <c r="A2950" s="2">
        <v>2947</v>
      </c>
      <c r="B2950" s="2" t="str">
        <f>"00781080"</f>
        <v>00781080</v>
      </c>
    </row>
    <row r="2951" spans="1:2" x14ac:dyDescent="0.25">
      <c r="A2951" s="2">
        <v>2948</v>
      </c>
      <c r="B2951" s="2" t="str">
        <f>"00781217"</f>
        <v>00781217</v>
      </c>
    </row>
    <row r="2952" spans="1:2" x14ac:dyDescent="0.25">
      <c r="A2952" s="2">
        <v>2949</v>
      </c>
      <c r="B2952" s="2" t="str">
        <f>"00781242"</f>
        <v>00781242</v>
      </c>
    </row>
    <row r="2953" spans="1:2" x14ac:dyDescent="0.25">
      <c r="A2953" s="2">
        <v>2950</v>
      </c>
      <c r="B2953" s="2" t="str">
        <f>"00781548"</f>
        <v>00781548</v>
      </c>
    </row>
    <row r="2954" spans="1:2" x14ac:dyDescent="0.25">
      <c r="A2954" s="2">
        <v>2951</v>
      </c>
      <c r="B2954" s="2" t="str">
        <f>"00781642"</f>
        <v>00781642</v>
      </c>
    </row>
    <row r="2955" spans="1:2" x14ac:dyDescent="0.25">
      <c r="A2955" s="2">
        <v>2952</v>
      </c>
      <c r="B2955" s="2" t="str">
        <f>"00781877"</f>
        <v>00781877</v>
      </c>
    </row>
    <row r="2956" spans="1:2" x14ac:dyDescent="0.25">
      <c r="A2956" s="2">
        <v>2953</v>
      </c>
      <c r="B2956" s="2" t="str">
        <f>"00781891"</f>
        <v>00781891</v>
      </c>
    </row>
    <row r="2957" spans="1:2" x14ac:dyDescent="0.25">
      <c r="A2957" s="2">
        <v>2954</v>
      </c>
      <c r="B2957" s="2" t="str">
        <f>"00782008"</f>
        <v>00782008</v>
      </c>
    </row>
    <row r="2958" spans="1:2" x14ac:dyDescent="0.25">
      <c r="A2958" s="2">
        <v>2955</v>
      </c>
      <c r="B2958" s="2" t="str">
        <f>"00782415"</f>
        <v>00782415</v>
      </c>
    </row>
    <row r="2959" spans="1:2" x14ac:dyDescent="0.25">
      <c r="A2959" s="2">
        <v>2956</v>
      </c>
      <c r="B2959" s="2" t="str">
        <f>"00782562"</f>
        <v>00782562</v>
      </c>
    </row>
    <row r="2960" spans="1:2" x14ac:dyDescent="0.25">
      <c r="A2960" s="2">
        <v>2957</v>
      </c>
      <c r="B2960" s="2" t="str">
        <f>"00783333"</f>
        <v>00783333</v>
      </c>
    </row>
    <row r="2961" spans="1:2" x14ac:dyDescent="0.25">
      <c r="A2961" s="2">
        <v>2958</v>
      </c>
      <c r="B2961" s="2" t="str">
        <f>"00783785"</f>
        <v>00783785</v>
      </c>
    </row>
    <row r="2962" spans="1:2" x14ac:dyDescent="0.25">
      <c r="A2962" s="2">
        <v>2959</v>
      </c>
      <c r="B2962" s="2" t="str">
        <f>"00784294"</f>
        <v>00784294</v>
      </c>
    </row>
    <row r="2963" spans="1:2" x14ac:dyDescent="0.25">
      <c r="A2963" s="2">
        <v>2960</v>
      </c>
      <c r="B2963" s="2" t="str">
        <f>"00784302"</f>
        <v>00784302</v>
      </c>
    </row>
    <row r="2964" spans="1:2" x14ac:dyDescent="0.25">
      <c r="A2964" s="2">
        <v>2961</v>
      </c>
      <c r="B2964" s="2" t="str">
        <f>"00784485"</f>
        <v>00784485</v>
      </c>
    </row>
    <row r="2965" spans="1:2" x14ac:dyDescent="0.25">
      <c r="A2965" s="2">
        <v>2962</v>
      </c>
      <c r="B2965" s="2" t="str">
        <f>"00784500"</f>
        <v>00784500</v>
      </c>
    </row>
    <row r="2966" spans="1:2" x14ac:dyDescent="0.25">
      <c r="A2966" s="2">
        <v>2963</v>
      </c>
      <c r="B2966" s="2" t="str">
        <f>"00784755"</f>
        <v>00784755</v>
      </c>
    </row>
    <row r="2967" spans="1:2" x14ac:dyDescent="0.25">
      <c r="A2967" s="2">
        <v>2964</v>
      </c>
      <c r="B2967" s="2" t="str">
        <f>"00784893"</f>
        <v>00784893</v>
      </c>
    </row>
    <row r="2968" spans="1:2" x14ac:dyDescent="0.25">
      <c r="A2968" s="2">
        <v>2965</v>
      </c>
      <c r="B2968" s="2" t="str">
        <f>"00785028"</f>
        <v>00785028</v>
      </c>
    </row>
    <row r="2969" spans="1:2" x14ac:dyDescent="0.25">
      <c r="A2969" s="2">
        <v>2966</v>
      </c>
      <c r="B2969" s="2" t="str">
        <f>"00785053"</f>
        <v>00785053</v>
      </c>
    </row>
    <row r="2970" spans="1:2" x14ac:dyDescent="0.25">
      <c r="A2970" s="2">
        <v>2967</v>
      </c>
      <c r="B2970" s="2" t="str">
        <f>"00785227"</f>
        <v>00785227</v>
      </c>
    </row>
    <row r="2971" spans="1:2" x14ac:dyDescent="0.25">
      <c r="A2971" s="2">
        <v>2968</v>
      </c>
      <c r="B2971" s="2" t="str">
        <f>"00785428"</f>
        <v>00785428</v>
      </c>
    </row>
    <row r="2972" spans="1:2" x14ac:dyDescent="0.25">
      <c r="A2972" s="2">
        <v>2969</v>
      </c>
      <c r="B2972" s="2" t="str">
        <f>"00785680"</f>
        <v>00785680</v>
      </c>
    </row>
    <row r="2973" spans="1:2" x14ac:dyDescent="0.25">
      <c r="A2973" s="2">
        <v>2970</v>
      </c>
      <c r="B2973" s="2" t="str">
        <f>"00786042"</f>
        <v>00786042</v>
      </c>
    </row>
    <row r="2974" spans="1:2" x14ac:dyDescent="0.25">
      <c r="A2974" s="2">
        <v>2971</v>
      </c>
      <c r="B2974" s="2" t="str">
        <f>"00786102"</f>
        <v>00786102</v>
      </c>
    </row>
    <row r="2975" spans="1:2" x14ac:dyDescent="0.25">
      <c r="A2975" s="2">
        <v>2972</v>
      </c>
      <c r="B2975" s="2" t="str">
        <f>"00786105"</f>
        <v>00786105</v>
      </c>
    </row>
    <row r="2976" spans="1:2" x14ac:dyDescent="0.25">
      <c r="A2976" s="2">
        <v>2973</v>
      </c>
      <c r="B2976" s="2" t="str">
        <f>"00786163"</f>
        <v>00786163</v>
      </c>
    </row>
    <row r="2977" spans="1:2" x14ac:dyDescent="0.25">
      <c r="A2977" s="2">
        <v>2974</v>
      </c>
      <c r="B2977" s="2" t="str">
        <f>"00786513"</f>
        <v>00786513</v>
      </c>
    </row>
    <row r="2978" spans="1:2" x14ac:dyDescent="0.25">
      <c r="A2978" s="2">
        <v>2975</v>
      </c>
      <c r="B2978" s="2" t="str">
        <f>"00786752"</f>
        <v>00786752</v>
      </c>
    </row>
    <row r="2979" spans="1:2" x14ac:dyDescent="0.25">
      <c r="A2979" s="2">
        <v>2976</v>
      </c>
      <c r="B2979" s="2" t="str">
        <f>"00786759"</f>
        <v>00786759</v>
      </c>
    </row>
    <row r="2980" spans="1:2" x14ac:dyDescent="0.25">
      <c r="A2980" s="2">
        <v>2977</v>
      </c>
      <c r="B2980" s="2" t="str">
        <f>"00786901"</f>
        <v>00786901</v>
      </c>
    </row>
    <row r="2981" spans="1:2" x14ac:dyDescent="0.25">
      <c r="A2981" s="2">
        <v>2978</v>
      </c>
      <c r="B2981" s="2" t="str">
        <f>"00787055"</f>
        <v>00787055</v>
      </c>
    </row>
    <row r="2982" spans="1:2" x14ac:dyDescent="0.25">
      <c r="A2982" s="2">
        <v>2979</v>
      </c>
      <c r="B2982" s="2" t="str">
        <f>"00787296"</f>
        <v>00787296</v>
      </c>
    </row>
    <row r="2983" spans="1:2" x14ac:dyDescent="0.25">
      <c r="A2983" s="2">
        <v>2980</v>
      </c>
      <c r="B2983" s="2" t="str">
        <f>"00787339"</f>
        <v>00787339</v>
      </c>
    </row>
    <row r="2984" spans="1:2" x14ac:dyDescent="0.25">
      <c r="A2984" s="2">
        <v>2981</v>
      </c>
      <c r="B2984" s="2" t="str">
        <f>"00787355"</f>
        <v>00787355</v>
      </c>
    </row>
    <row r="2985" spans="1:2" x14ac:dyDescent="0.25">
      <c r="A2985" s="2">
        <v>2982</v>
      </c>
      <c r="B2985" s="2" t="str">
        <f>"00788191"</f>
        <v>00788191</v>
      </c>
    </row>
    <row r="2986" spans="1:2" x14ac:dyDescent="0.25">
      <c r="A2986" s="2">
        <v>2983</v>
      </c>
      <c r="B2986" s="2" t="str">
        <f>"00788195"</f>
        <v>00788195</v>
      </c>
    </row>
    <row r="2987" spans="1:2" x14ac:dyDescent="0.25">
      <c r="A2987" s="2">
        <v>2984</v>
      </c>
      <c r="B2987" s="2" t="str">
        <f>"00788280"</f>
        <v>00788280</v>
      </c>
    </row>
    <row r="2988" spans="1:2" x14ac:dyDescent="0.25">
      <c r="A2988" s="2">
        <v>2985</v>
      </c>
      <c r="B2988" s="2" t="str">
        <f>"00790095"</f>
        <v>00790095</v>
      </c>
    </row>
    <row r="2989" spans="1:2" x14ac:dyDescent="0.25">
      <c r="A2989" s="2">
        <v>2986</v>
      </c>
      <c r="B2989" s="2" t="str">
        <f>"00790449"</f>
        <v>00790449</v>
      </c>
    </row>
    <row r="2990" spans="1:2" x14ac:dyDescent="0.25">
      <c r="A2990" s="2">
        <v>2987</v>
      </c>
      <c r="B2990" s="2" t="str">
        <f>"00790463"</f>
        <v>00790463</v>
      </c>
    </row>
    <row r="2991" spans="1:2" x14ac:dyDescent="0.25">
      <c r="A2991" s="2">
        <v>2988</v>
      </c>
      <c r="B2991" s="2" t="str">
        <f>"00790601"</f>
        <v>00790601</v>
      </c>
    </row>
    <row r="2992" spans="1:2" x14ac:dyDescent="0.25">
      <c r="A2992" s="2">
        <v>2989</v>
      </c>
      <c r="B2992" s="2" t="str">
        <f>"00791065"</f>
        <v>00791065</v>
      </c>
    </row>
    <row r="2993" spans="1:2" x14ac:dyDescent="0.25">
      <c r="A2993" s="2">
        <v>2990</v>
      </c>
      <c r="B2993" s="2" t="str">
        <f>"00791183"</f>
        <v>00791183</v>
      </c>
    </row>
    <row r="2994" spans="1:2" x14ac:dyDescent="0.25">
      <c r="A2994" s="2">
        <v>2991</v>
      </c>
      <c r="B2994" s="2" t="str">
        <f>"00791549"</f>
        <v>00791549</v>
      </c>
    </row>
    <row r="2995" spans="1:2" x14ac:dyDescent="0.25">
      <c r="A2995" s="2">
        <v>2992</v>
      </c>
      <c r="B2995" s="2" t="str">
        <f>"00791865"</f>
        <v>00791865</v>
      </c>
    </row>
    <row r="2996" spans="1:2" x14ac:dyDescent="0.25">
      <c r="A2996" s="2">
        <v>2993</v>
      </c>
      <c r="B2996" s="2" t="str">
        <f>"00792261"</f>
        <v>00792261</v>
      </c>
    </row>
    <row r="2997" spans="1:2" x14ac:dyDescent="0.25">
      <c r="A2997" s="2">
        <v>2994</v>
      </c>
      <c r="B2997" s="2" t="str">
        <f>"00792434"</f>
        <v>00792434</v>
      </c>
    </row>
    <row r="2998" spans="1:2" x14ac:dyDescent="0.25">
      <c r="A2998" s="2">
        <v>2995</v>
      </c>
      <c r="B2998" s="2" t="str">
        <f>"00792646"</f>
        <v>00792646</v>
      </c>
    </row>
    <row r="2999" spans="1:2" x14ac:dyDescent="0.25">
      <c r="A2999" s="2">
        <v>2996</v>
      </c>
      <c r="B2999" s="2" t="str">
        <f>"00792741"</f>
        <v>00792741</v>
      </c>
    </row>
    <row r="3000" spans="1:2" x14ac:dyDescent="0.25">
      <c r="A3000" s="2">
        <v>2997</v>
      </c>
      <c r="B3000" s="2" t="str">
        <f>"00792825"</f>
        <v>00792825</v>
      </c>
    </row>
    <row r="3001" spans="1:2" x14ac:dyDescent="0.25">
      <c r="A3001" s="2">
        <v>2998</v>
      </c>
      <c r="B3001" s="2" t="str">
        <f>"00792987"</f>
        <v>00792987</v>
      </c>
    </row>
    <row r="3002" spans="1:2" x14ac:dyDescent="0.25">
      <c r="A3002" s="2">
        <v>2999</v>
      </c>
      <c r="B3002" s="2" t="str">
        <f>"00793170"</f>
        <v>00793170</v>
      </c>
    </row>
    <row r="3003" spans="1:2" x14ac:dyDescent="0.25">
      <c r="A3003" s="2">
        <v>3000</v>
      </c>
      <c r="B3003" s="2" t="str">
        <f>"00793247"</f>
        <v>00793247</v>
      </c>
    </row>
    <row r="3004" spans="1:2" x14ac:dyDescent="0.25">
      <c r="A3004" s="2">
        <v>3001</v>
      </c>
      <c r="B3004" s="2" t="str">
        <f>"00793327"</f>
        <v>00793327</v>
      </c>
    </row>
    <row r="3005" spans="1:2" x14ac:dyDescent="0.25">
      <c r="A3005" s="2">
        <v>3002</v>
      </c>
      <c r="B3005" s="2" t="str">
        <f>"00793449"</f>
        <v>00793449</v>
      </c>
    </row>
    <row r="3006" spans="1:2" x14ac:dyDescent="0.25">
      <c r="A3006" s="2">
        <v>3003</v>
      </c>
      <c r="B3006" s="2" t="str">
        <f>"00793729"</f>
        <v>00793729</v>
      </c>
    </row>
    <row r="3007" spans="1:2" x14ac:dyDescent="0.25">
      <c r="A3007" s="2">
        <v>3004</v>
      </c>
      <c r="B3007" s="2" t="str">
        <f>"00793839"</f>
        <v>00793839</v>
      </c>
    </row>
    <row r="3008" spans="1:2" x14ac:dyDescent="0.25">
      <c r="A3008" s="2">
        <v>3005</v>
      </c>
      <c r="B3008" s="2" t="str">
        <f>"00793896"</f>
        <v>00793896</v>
      </c>
    </row>
    <row r="3009" spans="1:2" x14ac:dyDescent="0.25">
      <c r="A3009" s="2">
        <v>3006</v>
      </c>
      <c r="B3009" s="2" t="str">
        <f>"00793990"</f>
        <v>00793990</v>
      </c>
    </row>
    <row r="3010" spans="1:2" x14ac:dyDescent="0.25">
      <c r="A3010" s="2">
        <v>3007</v>
      </c>
      <c r="B3010" s="2" t="str">
        <f>"00794035"</f>
        <v>00794035</v>
      </c>
    </row>
    <row r="3011" spans="1:2" x14ac:dyDescent="0.25">
      <c r="A3011" s="2">
        <v>3008</v>
      </c>
      <c r="B3011" s="2" t="str">
        <f>"00794155"</f>
        <v>00794155</v>
      </c>
    </row>
    <row r="3012" spans="1:2" x14ac:dyDescent="0.25">
      <c r="A3012" s="2">
        <v>3009</v>
      </c>
      <c r="B3012" s="2" t="str">
        <f>"00794256"</f>
        <v>00794256</v>
      </c>
    </row>
    <row r="3013" spans="1:2" x14ac:dyDescent="0.25">
      <c r="A3013" s="2">
        <v>3010</v>
      </c>
      <c r="B3013" s="2" t="str">
        <f>"00794330"</f>
        <v>00794330</v>
      </c>
    </row>
    <row r="3014" spans="1:2" x14ac:dyDescent="0.25">
      <c r="A3014" s="2">
        <v>3011</v>
      </c>
      <c r="B3014" s="2" t="str">
        <f>"00795299"</f>
        <v>00795299</v>
      </c>
    </row>
    <row r="3015" spans="1:2" x14ac:dyDescent="0.25">
      <c r="A3015" s="2">
        <v>3012</v>
      </c>
      <c r="B3015" s="2" t="str">
        <f>"00795522"</f>
        <v>00795522</v>
      </c>
    </row>
    <row r="3016" spans="1:2" x14ac:dyDescent="0.25">
      <c r="A3016" s="2">
        <v>3013</v>
      </c>
      <c r="B3016" s="2" t="str">
        <f>"00795848"</f>
        <v>00795848</v>
      </c>
    </row>
    <row r="3017" spans="1:2" x14ac:dyDescent="0.25">
      <c r="A3017" s="2">
        <v>3014</v>
      </c>
      <c r="B3017" s="2" t="str">
        <f>"00795920"</f>
        <v>00795920</v>
      </c>
    </row>
    <row r="3018" spans="1:2" x14ac:dyDescent="0.25">
      <c r="A3018" s="2">
        <v>3015</v>
      </c>
      <c r="B3018" s="2" t="str">
        <f>"00796056"</f>
        <v>00796056</v>
      </c>
    </row>
    <row r="3019" spans="1:2" x14ac:dyDescent="0.25">
      <c r="A3019" s="2">
        <v>3016</v>
      </c>
      <c r="B3019" s="2" t="str">
        <f>"00796092"</f>
        <v>00796092</v>
      </c>
    </row>
    <row r="3020" spans="1:2" x14ac:dyDescent="0.25">
      <c r="A3020" s="2">
        <v>3017</v>
      </c>
      <c r="B3020" s="2" t="str">
        <f>"00796218"</f>
        <v>00796218</v>
      </c>
    </row>
    <row r="3021" spans="1:2" x14ac:dyDescent="0.25">
      <c r="A3021" s="2">
        <v>3018</v>
      </c>
      <c r="B3021" s="2" t="str">
        <f>"00796464"</f>
        <v>00796464</v>
      </c>
    </row>
    <row r="3022" spans="1:2" x14ac:dyDescent="0.25">
      <c r="A3022" s="2">
        <v>3019</v>
      </c>
      <c r="B3022" s="2" t="str">
        <f>"00796530"</f>
        <v>00796530</v>
      </c>
    </row>
    <row r="3023" spans="1:2" x14ac:dyDescent="0.25">
      <c r="A3023" s="2">
        <v>3020</v>
      </c>
      <c r="B3023" s="2" t="str">
        <f>"00796806"</f>
        <v>00796806</v>
      </c>
    </row>
    <row r="3024" spans="1:2" x14ac:dyDescent="0.25">
      <c r="A3024" s="2">
        <v>3021</v>
      </c>
      <c r="B3024" s="2" t="str">
        <f>"00796829"</f>
        <v>00796829</v>
      </c>
    </row>
    <row r="3025" spans="1:2" x14ac:dyDescent="0.25">
      <c r="A3025" s="2">
        <v>3022</v>
      </c>
      <c r="B3025" s="2" t="str">
        <f>"00797136"</f>
        <v>00797136</v>
      </c>
    </row>
    <row r="3026" spans="1:2" x14ac:dyDescent="0.25">
      <c r="A3026" s="2">
        <v>3023</v>
      </c>
      <c r="B3026" s="2" t="str">
        <f>"00797445"</f>
        <v>00797445</v>
      </c>
    </row>
    <row r="3027" spans="1:2" x14ac:dyDescent="0.25">
      <c r="A3027" s="2">
        <v>3024</v>
      </c>
      <c r="B3027" s="2" t="str">
        <f>"00797478"</f>
        <v>00797478</v>
      </c>
    </row>
    <row r="3028" spans="1:2" x14ac:dyDescent="0.25">
      <c r="A3028" s="2">
        <v>3025</v>
      </c>
      <c r="B3028" s="2" t="str">
        <f>"00797771"</f>
        <v>00797771</v>
      </c>
    </row>
    <row r="3029" spans="1:2" x14ac:dyDescent="0.25">
      <c r="A3029" s="2">
        <v>3026</v>
      </c>
      <c r="B3029" s="2" t="str">
        <f>"00797791"</f>
        <v>00797791</v>
      </c>
    </row>
    <row r="3030" spans="1:2" x14ac:dyDescent="0.25">
      <c r="A3030" s="2">
        <v>3027</v>
      </c>
      <c r="B3030" s="2" t="str">
        <f>"00797990"</f>
        <v>00797990</v>
      </c>
    </row>
    <row r="3031" spans="1:2" x14ac:dyDescent="0.25">
      <c r="A3031" s="2">
        <v>3028</v>
      </c>
      <c r="B3031" s="2" t="str">
        <f>"00798172"</f>
        <v>00798172</v>
      </c>
    </row>
    <row r="3032" spans="1:2" x14ac:dyDescent="0.25">
      <c r="A3032" s="2">
        <v>3029</v>
      </c>
      <c r="B3032" s="2" t="str">
        <f>"00798197"</f>
        <v>00798197</v>
      </c>
    </row>
    <row r="3033" spans="1:2" x14ac:dyDescent="0.25">
      <c r="A3033" s="2">
        <v>3030</v>
      </c>
      <c r="B3033" s="2" t="str">
        <f>"00798476"</f>
        <v>00798476</v>
      </c>
    </row>
    <row r="3034" spans="1:2" x14ac:dyDescent="0.25">
      <c r="A3034" s="2">
        <v>3031</v>
      </c>
      <c r="B3034" s="2" t="str">
        <f>"00799748"</f>
        <v>00799748</v>
      </c>
    </row>
    <row r="3035" spans="1:2" x14ac:dyDescent="0.25">
      <c r="A3035" s="2">
        <v>3032</v>
      </c>
      <c r="B3035" s="2" t="str">
        <f>"00799750"</f>
        <v>00799750</v>
      </c>
    </row>
    <row r="3036" spans="1:2" x14ac:dyDescent="0.25">
      <c r="A3036" s="2">
        <v>3033</v>
      </c>
      <c r="B3036" s="2" t="str">
        <f>"00800041"</f>
        <v>00800041</v>
      </c>
    </row>
    <row r="3037" spans="1:2" x14ac:dyDescent="0.25">
      <c r="A3037" s="2">
        <v>3034</v>
      </c>
      <c r="B3037" s="2" t="str">
        <f>"00800634"</f>
        <v>00800634</v>
      </c>
    </row>
    <row r="3038" spans="1:2" x14ac:dyDescent="0.25">
      <c r="A3038" s="2">
        <v>3035</v>
      </c>
      <c r="B3038" s="2" t="str">
        <f>"00800710"</f>
        <v>00800710</v>
      </c>
    </row>
    <row r="3039" spans="1:2" x14ac:dyDescent="0.25">
      <c r="A3039" s="2">
        <v>3036</v>
      </c>
      <c r="B3039" s="2" t="str">
        <f>"00800798"</f>
        <v>00800798</v>
      </c>
    </row>
    <row r="3040" spans="1:2" x14ac:dyDescent="0.25">
      <c r="A3040" s="2">
        <v>3037</v>
      </c>
      <c r="B3040" s="2" t="str">
        <f>"00800847"</f>
        <v>00800847</v>
      </c>
    </row>
    <row r="3041" spans="1:2" x14ac:dyDescent="0.25">
      <c r="A3041" s="2">
        <v>3038</v>
      </c>
      <c r="B3041" s="2" t="str">
        <f>"00800974"</f>
        <v>00800974</v>
      </c>
    </row>
    <row r="3042" spans="1:2" x14ac:dyDescent="0.25">
      <c r="A3042" s="2">
        <v>3039</v>
      </c>
      <c r="B3042" s="2" t="str">
        <f>"00801092"</f>
        <v>00801092</v>
      </c>
    </row>
    <row r="3043" spans="1:2" x14ac:dyDescent="0.25">
      <c r="A3043" s="2">
        <v>3040</v>
      </c>
      <c r="B3043" s="2" t="str">
        <f>"00801505"</f>
        <v>00801505</v>
      </c>
    </row>
    <row r="3044" spans="1:2" x14ac:dyDescent="0.25">
      <c r="A3044" s="2">
        <v>3041</v>
      </c>
      <c r="B3044" s="2" t="str">
        <f>"00801541"</f>
        <v>00801541</v>
      </c>
    </row>
    <row r="3045" spans="1:2" x14ac:dyDescent="0.25">
      <c r="A3045" s="2">
        <v>3042</v>
      </c>
      <c r="B3045" s="2" t="str">
        <f>"00802031"</f>
        <v>00802031</v>
      </c>
    </row>
    <row r="3046" spans="1:2" x14ac:dyDescent="0.25">
      <c r="A3046" s="2">
        <v>3043</v>
      </c>
      <c r="B3046" s="2" t="str">
        <f>"00802535"</f>
        <v>00802535</v>
      </c>
    </row>
    <row r="3047" spans="1:2" x14ac:dyDescent="0.25">
      <c r="A3047" s="2">
        <v>3044</v>
      </c>
      <c r="B3047" s="2" t="str">
        <f>"00802722"</f>
        <v>00802722</v>
      </c>
    </row>
    <row r="3048" spans="1:2" x14ac:dyDescent="0.25">
      <c r="A3048" s="2">
        <v>3045</v>
      </c>
      <c r="B3048" s="2" t="str">
        <f>"00803258"</f>
        <v>00803258</v>
      </c>
    </row>
    <row r="3049" spans="1:2" x14ac:dyDescent="0.25">
      <c r="A3049" s="2">
        <v>3046</v>
      </c>
      <c r="B3049" s="2" t="str">
        <f>"00803452"</f>
        <v>00803452</v>
      </c>
    </row>
    <row r="3050" spans="1:2" x14ac:dyDescent="0.25">
      <c r="A3050" s="2">
        <v>3047</v>
      </c>
      <c r="B3050" s="2" t="str">
        <f>"00803663"</f>
        <v>00803663</v>
      </c>
    </row>
    <row r="3051" spans="1:2" x14ac:dyDescent="0.25">
      <c r="A3051" s="2">
        <v>3048</v>
      </c>
      <c r="B3051" s="2" t="str">
        <f>"00803742"</f>
        <v>00803742</v>
      </c>
    </row>
    <row r="3052" spans="1:2" x14ac:dyDescent="0.25">
      <c r="A3052" s="2">
        <v>3049</v>
      </c>
      <c r="B3052" s="2" t="str">
        <f>"00804737"</f>
        <v>00804737</v>
      </c>
    </row>
    <row r="3053" spans="1:2" x14ac:dyDescent="0.25">
      <c r="A3053" s="2">
        <v>3050</v>
      </c>
      <c r="B3053" s="2" t="str">
        <f>"00804927"</f>
        <v>00804927</v>
      </c>
    </row>
    <row r="3054" spans="1:2" x14ac:dyDescent="0.25">
      <c r="A3054" s="2">
        <v>3051</v>
      </c>
      <c r="B3054" s="2" t="str">
        <f>"00805082"</f>
        <v>00805082</v>
      </c>
    </row>
    <row r="3055" spans="1:2" x14ac:dyDescent="0.25">
      <c r="A3055" s="2">
        <v>3052</v>
      </c>
      <c r="B3055" s="2" t="str">
        <f>"00805187"</f>
        <v>00805187</v>
      </c>
    </row>
    <row r="3056" spans="1:2" x14ac:dyDescent="0.25">
      <c r="A3056" s="2">
        <v>3053</v>
      </c>
      <c r="B3056" s="2" t="str">
        <f>"00805238"</f>
        <v>00805238</v>
      </c>
    </row>
    <row r="3057" spans="1:2" x14ac:dyDescent="0.25">
      <c r="A3057" s="2">
        <v>3054</v>
      </c>
      <c r="B3057" s="2" t="str">
        <f>"00805370"</f>
        <v>00805370</v>
      </c>
    </row>
    <row r="3058" spans="1:2" x14ac:dyDescent="0.25">
      <c r="A3058" s="2">
        <v>3055</v>
      </c>
      <c r="B3058" s="2" t="str">
        <f>"00805529"</f>
        <v>00805529</v>
      </c>
    </row>
    <row r="3059" spans="1:2" x14ac:dyDescent="0.25">
      <c r="A3059" s="2">
        <v>3056</v>
      </c>
      <c r="B3059" s="2" t="str">
        <f>"00805777"</f>
        <v>00805777</v>
      </c>
    </row>
    <row r="3060" spans="1:2" x14ac:dyDescent="0.25">
      <c r="A3060" s="2">
        <v>3057</v>
      </c>
      <c r="B3060" s="2" t="str">
        <f>"00805897"</f>
        <v>00805897</v>
      </c>
    </row>
    <row r="3061" spans="1:2" x14ac:dyDescent="0.25">
      <c r="A3061" s="2">
        <v>3058</v>
      </c>
      <c r="B3061" s="2" t="str">
        <f>"00806049"</f>
        <v>00806049</v>
      </c>
    </row>
    <row r="3062" spans="1:2" x14ac:dyDescent="0.25">
      <c r="A3062" s="2">
        <v>3059</v>
      </c>
      <c r="B3062" s="2" t="str">
        <f>"00806118"</f>
        <v>00806118</v>
      </c>
    </row>
    <row r="3063" spans="1:2" x14ac:dyDescent="0.25">
      <c r="A3063" s="2">
        <v>3060</v>
      </c>
      <c r="B3063" s="2" t="str">
        <f>"00806900"</f>
        <v>00806900</v>
      </c>
    </row>
    <row r="3064" spans="1:2" x14ac:dyDescent="0.25">
      <c r="A3064" s="2">
        <v>3061</v>
      </c>
      <c r="B3064" s="2" t="str">
        <f>"00807066"</f>
        <v>00807066</v>
      </c>
    </row>
    <row r="3065" spans="1:2" x14ac:dyDescent="0.25">
      <c r="A3065" s="2">
        <v>3062</v>
      </c>
      <c r="B3065" s="2" t="str">
        <f>"00807159"</f>
        <v>00807159</v>
      </c>
    </row>
    <row r="3066" spans="1:2" x14ac:dyDescent="0.25">
      <c r="A3066" s="2">
        <v>3063</v>
      </c>
      <c r="B3066" s="2" t="str">
        <f>"00807252"</f>
        <v>00807252</v>
      </c>
    </row>
    <row r="3067" spans="1:2" x14ac:dyDescent="0.25">
      <c r="A3067" s="2">
        <v>3064</v>
      </c>
      <c r="B3067" s="2" t="str">
        <f>"00807330"</f>
        <v>00807330</v>
      </c>
    </row>
    <row r="3068" spans="1:2" x14ac:dyDescent="0.25">
      <c r="A3068" s="2">
        <v>3065</v>
      </c>
      <c r="B3068" s="2" t="str">
        <f>"00807345"</f>
        <v>00807345</v>
      </c>
    </row>
    <row r="3069" spans="1:2" x14ac:dyDescent="0.25">
      <c r="A3069" s="2">
        <v>3066</v>
      </c>
      <c r="B3069" s="2" t="str">
        <f>"00807409"</f>
        <v>00807409</v>
      </c>
    </row>
    <row r="3070" spans="1:2" x14ac:dyDescent="0.25">
      <c r="A3070" s="2">
        <v>3067</v>
      </c>
      <c r="B3070" s="2" t="str">
        <f>"00807949"</f>
        <v>00807949</v>
      </c>
    </row>
    <row r="3071" spans="1:2" x14ac:dyDescent="0.25">
      <c r="A3071" s="2">
        <v>3068</v>
      </c>
      <c r="B3071" s="2" t="str">
        <f>"00808004"</f>
        <v>00808004</v>
      </c>
    </row>
    <row r="3072" spans="1:2" x14ac:dyDescent="0.25">
      <c r="A3072" s="2">
        <v>3069</v>
      </c>
      <c r="B3072" s="2" t="str">
        <f>"00808088"</f>
        <v>00808088</v>
      </c>
    </row>
    <row r="3073" spans="1:2" x14ac:dyDescent="0.25">
      <c r="A3073" s="2">
        <v>3070</v>
      </c>
      <c r="B3073" s="2" t="str">
        <f>"00808801"</f>
        <v>00808801</v>
      </c>
    </row>
    <row r="3074" spans="1:2" x14ac:dyDescent="0.25">
      <c r="A3074" s="2">
        <v>3071</v>
      </c>
      <c r="B3074" s="2" t="str">
        <f>"00808834"</f>
        <v>00808834</v>
      </c>
    </row>
    <row r="3075" spans="1:2" x14ac:dyDescent="0.25">
      <c r="A3075" s="2">
        <v>3072</v>
      </c>
      <c r="B3075" s="2" t="str">
        <f>"00808845"</f>
        <v>00808845</v>
      </c>
    </row>
    <row r="3076" spans="1:2" x14ac:dyDescent="0.25">
      <c r="A3076" s="2">
        <v>3073</v>
      </c>
      <c r="B3076" s="2" t="str">
        <f>"00809283"</f>
        <v>00809283</v>
      </c>
    </row>
    <row r="3077" spans="1:2" x14ac:dyDescent="0.25">
      <c r="A3077" s="2">
        <v>3074</v>
      </c>
      <c r="B3077" s="2" t="str">
        <f>"00809496"</f>
        <v>00809496</v>
      </c>
    </row>
    <row r="3078" spans="1:2" x14ac:dyDescent="0.25">
      <c r="A3078" s="2">
        <v>3075</v>
      </c>
      <c r="B3078" s="2" t="str">
        <f>"00809860"</f>
        <v>00809860</v>
      </c>
    </row>
    <row r="3079" spans="1:2" x14ac:dyDescent="0.25">
      <c r="A3079" s="2">
        <v>3076</v>
      </c>
      <c r="B3079" s="2" t="str">
        <f>"00809994"</f>
        <v>00809994</v>
      </c>
    </row>
    <row r="3080" spans="1:2" x14ac:dyDescent="0.25">
      <c r="A3080" s="2">
        <v>3077</v>
      </c>
      <c r="B3080" s="2" t="str">
        <f>"00810014"</f>
        <v>00810014</v>
      </c>
    </row>
    <row r="3081" spans="1:2" x14ac:dyDescent="0.25">
      <c r="A3081" s="2">
        <v>3078</v>
      </c>
      <c r="B3081" s="2" t="str">
        <f>"00810905"</f>
        <v>00810905</v>
      </c>
    </row>
    <row r="3082" spans="1:2" x14ac:dyDescent="0.25">
      <c r="A3082" s="2">
        <v>3079</v>
      </c>
      <c r="B3082" s="2" t="str">
        <f>"00811072"</f>
        <v>00811072</v>
      </c>
    </row>
    <row r="3083" spans="1:2" x14ac:dyDescent="0.25">
      <c r="A3083" s="2">
        <v>3080</v>
      </c>
      <c r="B3083" s="2" t="str">
        <f>"00811422"</f>
        <v>00811422</v>
      </c>
    </row>
    <row r="3084" spans="1:2" x14ac:dyDescent="0.25">
      <c r="A3084" s="2">
        <v>3081</v>
      </c>
      <c r="B3084" s="2" t="str">
        <f>"00811832"</f>
        <v>00811832</v>
      </c>
    </row>
    <row r="3085" spans="1:2" x14ac:dyDescent="0.25">
      <c r="A3085" s="2">
        <v>3082</v>
      </c>
      <c r="B3085" s="2" t="str">
        <f>"00811984"</f>
        <v>00811984</v>
      </c>
    </row>
    <row r="3086" spans="1:2" x14ac:dyDescent="0.25">
      <c r="A3086" s="2">
        <v>3083</v>
      </c>
      <c r="B3086" s="2" t="str">
        <f>"00812112"</f>
        <v>00812112</v>
      </c>
    </row>
    <row r="3087" spans="1:2" x14ac:dyDescent="0.25">
      <c r="A3087" s="2">
        <v>3084</v>
      </c>
      <c r="B3087" s="2" t="str">
        <f>"00812206"</f>
        <v>00812206</v>
      </c>
    </row>
    <row r="3088" spans="1:2" x14ac:dyDescent="0.25">
      <c r="A3088" s="2">
        <v>3085</v>
      </c>
      <c r="B3088" s="2" t="str">
        <f>"00812331"</f>
        <v>00812331</v>
      </c>
    </row>
    <row r="3089" spans="1:2" x14ac:dyDescent="0.25">
      <c r="A3089" s="2">
        <v>3086</v>
      </c>
      <c r="B3089" s="2" t="str">
        <f>"00812526"</f>
        <v>00812526</v>
      </c>
    </row>
    <row r="3090" spans="1:2" x14ac:dyDescent="0.25">
      <c r="A3090" s="2">
        <v>3087</v>
      </c>
      <c r="B3090" s="2" t="str">
        <f>"00812673"</f>
        <v>00812673</v>
      </c>
    </row>
    <row r="3091" spans="1:2" x14ac:dyDescent="0.25">
      <c r="A3091" s="2">
        <v>3088</v>
      </c>
      <c r="B3091" s="2" t="str">
        <f>"00813109"</f>
        <v>00813109</v>
      </c>
    </row>
    <row r="3092" spans="1:2" x14ac:dyDescent="0.25">
      <c r="A3092" s="2">
        <v>3089</v>
      </c>
      <c r="B3092" s="2" t="str">
        <f>"00813144"</f>
        <v>00813144</v>
      </c>
    </row>
    <row r="3093" spans="1:2" x14ac:dyDescent="0.25">
      <c r="A3093" s="2">
        <v>3090</v>
      </c>
      <c r="B3093" s="2" t="str">
        <f>"00813247"</f>
        <v>00813247</v>
      </c>
    </row>
    <row r="3094" spans="1:2" x14ac:dyDescent="0.25">
      <c r="A3094" s="2">
        <v>3091</v>
      </c>
      <c r="B3094" s="2" t="str">
        <f>"00813269"</f>
        <v>00813269</v>
      </c>
    </row>
    <row r="3095" spans="1:2" x14ac:dyDescent="0.25">
      <c r="A3095" s="2">
        <v>3092</v>
      </c>
      <c r="B3095" s="2" t="str">
        <f>"00813600"</f>
        <v>00813600</v>
      </c>
    </row>
    <row r="3096" spans="1:2" x14ac:dyDescent="0.25">
      <c r="A3096" s="2">
        <v>3093</v>
      </c>
      <c r="B3096" s="2" t="str">
        <f>"00813682"</f>
        <v>00813682</v>
      </c>
    </row>
    <row r="3097" spans="1:2" x14ac:dyDescent="0.25">
      <c r="A3097" s="2">
        <v>3094</v>
      </c>
      <c r="B3097" s="2" t="str">
        <f>"00813866"</f>
        <v>00813866</v>
      </c>
    </row>
    <row r="3098" spans="1:2" x14ac:dyDescent="0.25">
      <c r="A3098" s="2">
        <v>3095</v>
      </c>
      <c r="B3098" s="2" t="str">
        <f>"00813925"</f>
        <v>00813925</v>
      </c>
    </row>
    <row r="3099" spans="1:2" x14ac:dyDescent="0.25">
      <c r="A3099" s="2">
        <v>3096</v>
      </c>
      <c r="B3099" s="2" t="str">
        <f>"00813960"</f>
        <v>00813960</v>
      </c>
    </row>
    <row r="3100" spans="1:2" x14ac:dyDescent="0.25">
      <c r="A3100" s="2">
        <v>3097</v>
      </c>
      <c r="B3100" s="2" t="str">
        <f>"00814275"</f>
        <v>00814275</v>
      </c>
    </row>
    <row r="3101" spans="1:2" x14ac:dyDescent="0.25">
      <c r="A3101" s="2">
        <v>3098</v>
      </c>
      <c r="B3101" s="2" t="str">
        <f>"00814342"</f>
        <v>00814342</v>
      </c>
    </row>
    <row r="3102" spans="1:2" x14ac:dyDescent="0.25">
      <c r="A3102" s="2">
        <v>3099</v>
      </c>
      <c r="B3102" s="2" t="str">
        <f>"00814362"</f>
        <v>00814362</v>
      </c>
    </row>
    <row r="3103" spans="1:2" x14ac:dyDescent="0.25">
      <c r="A3103" s="2">
        <v>3100</v>
      </c>
      <c r="B3103" s="2" t="str">
        <f>"00814374"</f>
        <v>00814374</v>
      </c>
    </row>
    <row r="3104" spans="1:2" x14ac:dyDescent="0.25">
      <c r="A3104" s="2">
        <v>3101</v>
      </c>
      <c r="B3104" s="2" t="str">
        <f>"00814540"</f>
        <v>00814540</v>
      </c>
    </row>
    <row r="3105" spans="1:2" x14ac:dyDescent="0.25">
      <c r="A3105" s="2">
        <v>3102</v>
      </c>
      <c r="B3105" s="2" t="str">
        <f>"00815110"</f>
        <v>00815110</v>
      </c>
    </row>
    <row r="3106" spans="1:2" x14ac:dyDescent="0.25">
      <c r="A3106" s="2">
        <v>3103</v>
      </c>
      <c r="B3106" s="2" t="str">
        <f>"00815171"</f>
        <v>00815171</v>
      </c>
    </row>
    <row r="3107" spans="1:2" x14ac:dyDescent="0.25">
      <c r="A3107" s="2">
        <v>3104</v>
      </c>
      <c r="B3107" s="2" t="str">
        <f>"00815274"</f>
        <v>00815274</v>
      </c>
    </row>
    <row r="3108" spans="1:2" x14ac:dyDescent="0.25">
      <c r="A3108" s="2">
        <v>3105</v>
      </c>
      <c r="B3108" s="2" t="str">
        <f>"00815470"</f>
        <v>00815470</v>
      </c>
    </row>
    <row r="3109" spans="1:2" x14ac:dyDescent="0.25">
      <c r="A3109" s="2">
        <v>3106</v>
      </c>
      <c r="B3109" s="2" t="str">
        <f>"00815477"</f>
        <v>00815477</v>
      </c>
    </row>
    <row r="3110" spans="1:2" x14ac:dyDescent="0.25">
      <c r="A3110" s="2">
        <v>3107</v>
      </c>
      <c r="B3110" s="2" t="str">
        <f>"00816703"</f>
        <v>00816703</v>
      </c>
    </row>
    <row r="3111" spans="1:2" x14ac:dyDescent="0.25">
      <c r="A3111" s="2">
        <v>3108</v>
      </c>
      <c r="B3111" s="2" t="str">
        <f>"00818298"</f>
        <v>00818298</v>
      </c>
    </row>
    <row r="3112" spans="1:2" x14ac:dyDescent="0.25">
      <c r="A3112" s="2">
        <v>3109</v>
      </c>
      <c r="B3112" s="2" t="str">
        <f>"00818312"</f>
        <v>00818312</v>
      </c>
    </row>
    <row r="3113" spans="1:2" x14ac:dyDescent="0.25">
      <c r="A3113" s="2">
        <v>3110</v>
      </c>
      <c r="B3113" s="2" t="str">
        <f>"00819558"</f>
        <v>00819558</v>
      </c>
    </row>
    <row r="3114" spans="1:2" x14ac:dyDescent="0.25">
      <c r="A3114" s="2">
        <v>3111</v>
      </c>
      <c r="B3114" s="2" t="str">
        <f>"00819702"</f>
        <v>00819702</v>
      </c>
    </row>
    <row r="3115" spans="1:2" x14ac:dyDescent="0.25">
      <c r="A3115" s="2">
        <v>3112</v>
      </c>
      <c r="B3115" s="2" t="str">
        <f>"00819723"</f>
        <v>00819723</v>
      </c>
    </row>
    <row r="3116" spans="1:2" x14ac:dyDescent="0.25">
      <c r="A3116" s="2">
        <v>3113</v>
      </c>
      <c r="B3116" s="2" t="str">
        <f>"00819748"</f>
        <v>00819748</v>
      </c>
    </row>
    <row r="3117" spans="1:2" x14ac:dyDescent="0.25">
      <c r="A3117" s="2">
        <v>3114</v>
      </c>
      <c r="B3117" s="2" t="str">
        <f>"00819841"</f>
        <v>00819841</v>
      </c>
    </row>
    <row r="3118" spans="1:2" x14ac:dyDescent="0.25">
      <c r="A3118" s="2">
        <v>3115</v>
      </c>
      <c r="B3118" s="2" t="str">
        <f>"00819901"</f>
        <v>00819901</v>
      </c>
    </row>
    <row r="3119" spans="1:2" x14ac:dyDescent="0.25">
      <c r="A3119" s="2">
        <v>3116</v>
      </c>
      <c r="B3119" s="2" t="str">
        <f>"00819940"</f>
        <v>00819940</v>
      </c>
    </row>
    <row r="3120" spans="1:2" x14ac:dyDescent="0.25">
      <c r="A3120" s="2">
        <v>3117</v>
      </c>
      <c r="B3120" s="2" t="str">
        <f>"00820066"</f>
        <v>00820066</v>
      </c>
    </row>
    <row r="3121" spans="1:2" x14ac:dyDescent="0.25">
      <c r="A3121" s="2">
        <v>3118</v>
      </c>
      <c r="B3121" s="2" t="str">
        <f>"00820189"</f>
        <v>00820189</v>
      </c>
    </row>
    <row r="3122" spans="1:2" x14ac:dyDescent="0.25">
      <c r="A3122" s="2">
        <v>3119</v>
      </c>
      <c r="B3122" s="2" t="str">
        <f>"00820412"</f>
        <v>00820412</v>
      </c>
    </row>
    <row r="3123" spans="1:2" x14ac:dyDescent="0.25">
      <c r="A3123" s="2">
        <v>3120</v>
      </c>
      <c r="B3123" s="2" t="str">
        <f>"00820485"</f>
        <v>00820485</v>
      </c>
    </row>
    <row r="3124" spans="1:2" x14ac:dyDescent="0.25">
      <c r="A3124" s="2">
        <v>3121</v>
      </c>
      <c r="B3124" s="2" t="str">
        <f>"00820617"</f>
        <v>00820617</v>
      </c>
    </row>
    <row r="3125" spans="1:2" x14ac:dyDescent="0.25">
      <c r="A3125" s="2">
        <v>3122</v>
      </c>
      <c r="B3125" s="2" t="str">
        <f>"00820637"</f>
        <v>00820637</v>
      </c>
    </row>
    <row r="3126" spans="1:2" x14ac:dyDescent="0.25">
      <c r="A3126" s="2">
        <v>3123</v>
      </c>
      <c r="B3126" s="2" t="str">
        <f>"00820670"</f>
        <v>00820670</v>
      </c>
    </row>
    <row r="3127" spans="1:2" x14ac:dyDescent="0.25">
      <c r="A3127" s="2">
        <v>3124</v>
      </c>
      <c r="B3127" s="2" t="str">
        <f>"00820807"</f>
        <v>00820807</v>
      </c>
    </row>
    <row r="3128" spans="1:2" x14ac:dyDescent="0.25">
      <c r="A3128" s="2">
        <v>3125</v>
      </c>
      <c r="B3128" s="2" t="str">
        <f>"00820891"</f>
        <v>00820891</v>
      </c>
    </row>
    <row r="3129" spans="1:2" x14ac:dyDescent="0.25">
      <c r="A3129" s="2">
        <v>3126</v>
      </c>
      <c r="B3129" s="2" t="str">
        <f>"00821106"</f>
        <v>00821106</v>
      </c>
    </row>
    <row r="3130" spans="1:2" x14ac:dyDescent="0.25">
      <c r="A3130" s="2">
        <v>3127</v>
      </c>
      <c r="B3130" s="2" t="str">
        <f>"00821131"</f>
        <v>00821131</v>
      </c>
    </row>
    <row r="3131" spans="1:2" x14ac:dyDescent="0.25">
      <c r="A3131" s="2">
        <v>3128</v>
      </c>
      <c r="B3131" s="2" t="str">
        <f>"00821168"</f>
        <v>00821168</v>
      </c>
    </row>
    <row r="3132" spans="1:2" x14ac:dyDescent="0.25">
      <c r="A3132" s="2">
        <v>3129</v>
      </c>
      <c r="B3132" s="2" t="str">
        <f>"00821280"</f>
        <v>00821280</v>
      </c>
    </row>
    <row r="3133" spans="1:2" x14ac:dyDescent="0.25">
      <c r="A3133" s="2">
        <v>3130</v>
      </c>
      <c r="B3133" s="2" t="str">
        <f>"00821373"</f>
        <v>00821373</v>
      </c>
    </row>
    <row r="3134" spans="1:2" x14ac:dyDescent="0.25">
      <c r="A3134" s="2">
        <v>3131</v>
      </c>
      <c r="B3134" s="2" t="str">
        <f>"00821375"</f>
        <v>00821375</v>
      </c>
    </row>
    <row r="3135" spans="1:2" x14ac:dyDescent="0.25">
      <c r="A3135" s="2">
        <v>3132</v>
      </c>
      <c r="B3135" s="2" t="str">
        <f>"00821408"</f>
        <v>00821408</v>
      </c>
    </row>
    <row r="3136" spans="1:2" x14ac:dyDescent="0.25">
      <c r="A3136" s="2">
        <v>3133</v>
      </c>
      <c r="B3136" s="2" t="str">
        <f>"00821505"</f>
        <v>00821505</v>
      </c>
    </row>
    <row r="3137" spans="1:2" x14ac:dyDescent="0.25">
      <c r="A3137" s="2">
        <v>3134</v>
      </c>
      <c r="B3137" s="2" t="str">
        <f>"00821527"</f>
        <v>00821527</v>
      </c>
    </row>
    <row r="3138" spans="1:2" x14ac:dyDescent="0.25">
      <c r="A3138" s="2">
        <v>3135</v>
      </c>
      <c r="B3138" s="2" t="str">
        <f>"00821533"</f>
        <v>00821533</v>
      </c>
    </row>
    <row r="3139" spans="1:2" x14ac:dyDescent="0.25">
      <c r="A3139" s="2">
        <v>3136</v>
      </c>
      <c r="B3139" s="2" t="str">
        <f>"00821550"</f>
        <v>00821550</v>
      </c>
    </row>
    <row r="3140" spans="1:2" x14ac:dyDescent="0.25">
      <c r="A3140" s="2">
        <v>3137</v>
      </c>
      <c r="B3140" s="2" t="str">
        <f>"00821651"</f>
        <v>00821651</v>
      </c>
    </row>
    <row r="3141" spans="1:2" x14ac:dyDescent="0.25">
      <c r="A3141" s="2">
        <v>3138</v>
      </c>
      <c r="B3141" s="2" t="str">
        <f>"00821687"</f>
        <v>00821687</v>
      </c>
    </row>
    <row r="3142" spans="1:2" x14ac:dyDescent="0.25">
      <c r="A3142" s="2">
        <v>3139</v>
      </c>
      <c r="B3142" s="2" t="str">
        <f>"00821698"</f>
        <v>00821698</v>
      </c>
    </row>
    <row r="3143" spans="1:2" x14ac:dyDescent="0.25">
      <c r="A3143" s="2">
        <v>3140</v>
      </c>
      <c r="B3143" s="2" t="str">
        <f>"00821701"</f>
        <v>00821701</v>
      </c>
    </row>
    <row r="3144" spans="1:2" x14ac:dyDescent="0.25">
      <c r="A3144" s="2">
        <v>3141</v>
      </c>
      <c r="B3144" s="2" t="str">
        <f>"00821778"</f>
        <v>00821778</v>
      </c>
    </row>
    <row r="3145" spans="1:2" x14ac:dyDescent="0.25">
      <c r="A3145" s="2">
        <v>3142</v>
      </c>
      <c r="B3145" s="2" t="str">
        <f>"00821879"</f>
        <v>00821879</v>
      </c>
    </row>
    <row r="3146" spans="1:2" x14ac:dyDescent="0.25">
      <c r="A3146" s="2">
        <v>3143</v>
      </c>
      <c r="B3146" s="2" t="str">
        <f>"00821906"</f>
        <v>00821906</v>
      </c>
    </row>
    <row r="3147" spans="1:2" x14ac:dyDescent="0.25">
      <c r="A3147" s="2">
        <v>3144</v>
      </c>
      <c r="B3147" s="2" t="str">
        <f>"00822039"</f>
        <v>00822039</v>
      </c>
    </row>
    <row r="3148" spans="1:2" x14ac:dyDescent="0.25">
      <c r="A3148" s="2">
        <v>3145</v>
      </c>
      <c r="B3148" s="2" t="str">
        <f>"00822191"</f>
        <v>00822191</v>
      </c>
    </row>
    <row r="3149" spans="1:2" x14ac:dyDescent="0.25">
      <c r="A3149" s="2">
        <v>3146</v>
      </c>
      <c r="B3149" s="2" t="str">
        <f>"00822258"</f>
        <v>00822258</v>
      </c>
    </row>
    <row r="3150" spans="1:2" x14ac:dyDescent="0.25">
      <c r="A3150" s="2">
        <v>3147</v>
      </c>
      <c r="B3150" s="2" t="str">
        <f>"00822309"</f>
        <v>00822309</v>
      </c>
    </row>
    <row r="3151" spans="1:2" x14ac:dyDescent="0.25">
      <c r="A3151" s="2">
        <v>3148</v>
      </c>
      <c r="B3151" s="2" t="str">
        <f>"00822342"</f>
        <v>00822342</v>
      </c>
    </row>
    <row r="3152" spans="1:2" x14ac:dyDescent="0.25">
      <c r="A3152" s="2">
        <v>3149</v>
      </c>
      <c r="B3152" s="2" t="str">
        <f>"00822367"</f>
        <v>00822367</v>
      </c>
    </row>
    <row r="3153" spans="1:2" x14ac:dyDescent="0.25">
      <c r="A3153" s="2">
        <v>3150</v>
      </c>
      <c r="B3153" s="2" t="str">
        <f>"00822413"</f>
        <v>00822413</v>
      </c>
    </row>
    <row r="3154" spans="1:2" x14ac:dyDescent="0.25">
      <c r="A3154" s="2">
        <v>3151</v>
      </c>
      <c r="B3154" s="2" t="str">
        <f>"00822447"</f>
        <v>00822447</v>
      </c>
    </row>
    <row r="3155" spans="1:2" x14ac:dyDescent="0.25">
      <c r="A3155" s="2">
        <v>3152</v>
      </c>
      <c r="B3155" s="2" t="str">
        <f>"00822529"</f>
        <v>00822529</v>
      </c>
    </row>
    <row r="3156" spans="1:2" x14ac:dyDescent="0.25">
      <c r="A3156" s="2">
        <v>3153</v>
      </c>
      <c r="B3156" s="2" t="str">
        <f>"00822629"</f>
        <v>00822629</v>
      </c>
    </row>
    <row r="3157" spans="1:2" x14ac:dyDescent="0.25">
      <c r="A3157" s="2">
        <v>3154</v>
      </c>
      <c r="B3157" s="2" t="str">
        <f>"00822646"</f>
        <v>00822646</v>
      </c>
    </row>
    <row r="3158" spans="1:2" x14ac:dyDescent="0.25">
      <c r="A3158" s="2">
        <v>3155</v>
      </c>
      <c r="B3158" s="2" t="str">
        <f>"00822651"</f>
        <v>00822651</v>
      </c>
    </row>
    <row r="3159" spans="1:2" x14ac:dyDescent="0.25">
      <c r="A3159" s="2">
        <v>3156</v>
      </c>
      <c r="B3159" s="2" t="str">
        <f>"00822654"</f>
        <v>00822654</v>
      </c>
    </row>
    <row r="3160" spans="1:2" x14ac:dyDescent="0.25">
      <c r="A3160" s="2">
        <v>3157</v>
      </c>
      <c r="B3160" s="2" t="str">
        <f>"00822688"</f>
        <v>00822688</v>
      </c>
    </row>
    <row r="3161" spans="1:2" x14ac:dyDescent="0.25">
      <c r="A3161" s="2">
        <v>3158</v>
      </c>
      <c r="B3161" s="2" t="str">
        <f>"00822718"</f>
        <v>00822718</v>
      </c>
    </row>
    <row r="3162" spans="1:2" x14ac:dyDescent="0.25">
      <c r="A3162" s="2">
        <v>3159</v>
      </c>
      <c r="B3162" s="2" t="str">
        <f>"00822770"</f>
        <v>00822770</v>
      </c>
    </row>
    <row r="3163" spans="1:2" x14ac:dyDescent="0.25">
      <c r="A3163" s="2">
        <v>3160</v>
      </c>
      <c r="B3163" s="2" t="str">
        <f>"00822835"</f>
        <v>00822835</v>
      </c>
    </row>
    <row r="3164" spans="1:2" x14ac:dyDescent="0.25">
      <c r="A3164" s="2">
        <v>3161</v>
      </c>
      <c r="B3164" s="2" t="str">
        <f>"00822868"</f>
        <v>00822868</v>
      </c>
    </row>
    <row r="3165" spans="1:2" x14ac:dyDescent="0.25">
      <c r="A3165" s="2">
        <v>3162</v>
      </c>
      <c r="B3165" s="2" t="str">
        <f>"00822921"</f>
        <v>00822921</v>
      </c>
    </row>
    <row r="3166" spans="1:2" x14ac:dyDescent="0.25">
      <c r="A3166" s="2">
        <v>3163</v>
      </c>
      <c r="B3166" s="2" t="str">
        <f>"00823065"</f>
        <v>00823065</v>
      </c>
    </row>
    <row r="3167" spans="1:2" x14ac:dyDescent="0.25">
      <c r="A3167" s="2">
        <v>3164</v>
      </c>
      <c r="B3167" s="2" t="str">
        <f>"00823071"</f>
        <v>00823071</v>
      </c>
    </row>
    <row r="3168" spans="1:2" x14ac:dyDescent="0.25">
      <c r="A3168" s="2">
        <v>3165</v>
      </c>
      <c r="B3168" s="2" t="str">
        <f>"00823114"</f>
        <v>00823114</v>
      </c>
    </row>
    <row r="3169" spans="1:2" x14ac:dyDescent="0.25">
      <c r="A3169" s="2">
        <v>3166</v>
      </c>
      <c r="B3169" s="2" t="str">
        <f>"00823117"</f>
        <v>00823117</v>
      </c>
    </row>
    <row r="3170" spans="1:2" x14ac:dyDescent="0.25">
      <c r="A3170" s="2">
        <v>3167</v>
      </c>
      <c r="B3170" s="2" t="str">
        <f>"00823118"</f>
        <v>00823118</v>
      </c>
    </row>
    <row r="3171" spans="1:2" x14ac:dyDescent="0.25">
      <c r="A3171" s="2">
        <v>3168</v>
      </c>
      <c r="B3171" s="2" t="str">
        <f>"00823137"</f>
        <v>00823137</v>
      </c>
    </row>
    <row r="3172" spans="1:2" x14ac:dyDescent="0.25">
      <c r="A3172" s="2">
        <v>3169</v>
      </c>
      <c r="B3172" s="2" t="str">
        <f>"00823143"</f>
        <v>00823143</v>
      </c>
    </row>
    <row r="3173" spans="1:2" x14ac:dyDescent="0.25">
      <c r="A3173" s="2">
        <v>3170</v>
      </c>
      <c r="B3173" s="2" t="str">
        <f>"00823149"</f>
        <v>00823149</v>
      </c>
    </row>
    <row r="3174" spans="1:2" x14ac:dyDescent="0.25">
      <c r="A3174" s="2">
        <v>3171</v>
      </c>
      <c r="B3174" s="2" t="str">
        <f>"00823225"</f>
        <v>00823225</v>
      </c>
    </row>
    <row r="3175" spans="1:2" x14ac:dyDescent="0.25">
      <c r="A3175" s="2">
        <v>3172</v>
      </c>
      <c r="B3175" s="2" t="str">
        <f>"00823228"</f>
        <v>00823228</v>
      </c>
    </row>
    <row r="3176" spans="1:2" x14ac:dyDescent="0.25">
      <c r="A3176" s="2">
        <v>3173</v>
      </c>
      <c r="B3176" s="2" t="str">
        <f>"00823368"</f>
        <v>00823368</v>
      </c>
    </row>
    <row r="3177" spans="1:2" x14ac:dyDescent="0.25">
      <c r="A3177" s="2">
        <v>3174</v>
      </c>
      <c r="B3177" s="2" t="str">
        <f>"00823371"</f>
        <v>00823371</v>
      </c>
    </row>
    <row r="3178" spans="1:2" x14ac:dyDescent="0.25">
      <c r="A3178" s="2">
        <v>3175</v>
      </c>
      <c r="B3178" s="2" t="str">
        <f>"00823423"</f>
        <v>00823423</v>
      </c>
    </row>
    <row r="3179" spans="1:2" x14ac:dyDescent="0.25">
      <c r="A3179" s="2">
        <v>3176</v>
      </c>
      <c r="B3179" s="2" t="str">
        <f>"00823464"</f>
        <v>00823464</v>
      </c>
    </row>
    <row r="3180" spans="1:2" x14ac:dyDescent="0.25">
      <c r="A3180" s="2">
        <v>3177</v>
      </c>
      <c r="B3180" s="2" t="str">
        <f>"00823496"</f>
        <v>00823496</v>
      </c>
    </row>
    <row r="3181" spans="1:2" x14ac:dyDescent="0.25">
      <c r="A3181" s="2">
        <v>3178</v>
      </c>
      <c r="B3181" s="2" t="str">
        <f>"00823573"</f>
        <v>00823573</v>
      </c>
    </row>
    <row r="3182" spans="1:2" x14ac:dyDescent="0.25">
      <c r="A3182" s="2">
        <v>3179</v>
      </c>
      <c r="B3182" s="2" t="str">
        <f>"00823592"</f>
        <v>00823592</v>
      </c>
    </row>
    <row r="3183" spans="1:2" x14ac:dyDescent="0.25">
      <c r="A3183" s="2">
        <v>3180</v>
      </c>
      <c r="B3183" s="2" t="str">
        <f>"00823738"</f>
        <v>00823738</v>
      </c>
    </row>
    <row r="3184" spans="1:2" x14ac:dyDescent="0.25">
      <c r="A3184" s="2">
        <v>3181</v>
      </c>
      <c r="B3184" s="2" t="str">
        <f>"00823775"</f>
        <v>00823775</v>
      </c>
    </row>
    <row r="3185" spans="1:2" x14ac:dyDescent="0.25">
      <c r="A3185" s="2">
        <v>3182</v>
      </c>
      <c r="B3185" s="2" t="str">
        <f>"00823825"</f>
        <v>00823825</v>
      </c>
    </row>
    <row r="3186" spans="1:2" x14ac:dyDescent="0.25">
      <c r="A3186" s="2">
        <v>3183</v>
      </c>
      <c r="B3186" s="2" t="str">
        <f>"00823840"</f>
        <v>00823840</v>
      </c>
    </row>
    <row r="3187" spans="1:2" x14ac:dyDescent="0.25">
      <c r="A3187" s="2">
        <v>3184</v>
      </c>
      <c r="B3187" s="2" t="str">
        <f>"00823854"</f>
        <v>00823854</v>
      </c>
    </row>
    <row r="3188" spans="1:2" x14ac:dyDescent="0.25">
      <c r="A3188" s="2">
        <v>3185</v>
      </c>
      <c r="B3188" s="2" t="str">
        <f>"00823931"</f>
        <v>00823931</v>
      </c>
    </row>
    <row r="3189" spans="1:2" x14ac:dyDescent="0.25">
      <c r="A3189" s="2">
        <v>3186</v>
      </c>
      <c r="B3189" s="2" t="str">
        <f>"00824007"</f>
        <v>00824007</v>
      </c>
    </row>
    <row r="3190" spans="1:2" x14ac:dyDescent="0.25">
      <c r="A3190" s="2">
        <v>3187</v>
      </c>
      <c r="B3190" s="2" t="str">
        <f>"00824022"</f>
        <v>00824022</v>
      </c>
    </row>
    <row r="3191" spans="1:2" x14ac:dyDescent="0.25">
      <c r="A3191" s="2">
        <v>3188</v>
      </c>
      <c r="B3191" s="2" t="str">
        <f>"00824063"</f>
        <v>00824063</v>
      </c>
    </row>
    <row r="3192" spans="1:2" x14ac:dyDescent="0.25">
      <c r="A3192" s="2">
        <v>3189</v>
      </c>
      <c r="B3192" s="2" t="str">
        <f>"00824072"</f>
        <v>00824072</v>
      </c>
    </row>
    <row r="3193" spans="1:2" x14ac:dyDescent="0.25">
      <c r="A3193" s="2">
        <v>3190</v>
      </c>
      <c r="B3193" s="2" t="str">
        <f>"00824097"</f>
        <v>00824097</v>
      </c>
    </row>
    <row r="3194" spans="1:2" x14ac:dyDescent="0.25">
      <c r="A3194" s="2">
        <v>3191</v>
      </c>
      <c r="B3194" s="2" t="str">
        <f>"00824124"</f>
        <v>00824124</v>
      </c>
    </row>
    <row r="3195" spans="1:2" x14ac:dyDescent="0.25">
      <c r="A3195" s="2">
        <v>3192</v>
      </c>
      <c r="B3195" s="2" t="str">
        <f>"00824169"</f>
        <v>00824169</v>
      </c>
    </row>
    <row r="3196" spans="1:2" x14ac:dyDescent="0.25">
      <c r="A3196" s="2">
        <v>3193</v>
      </c>
      <c r="B3196" s="2" t="str">
        <f>"00824186"</f>
        <v>00824186</v>
      </c>
    </row>
    <row r="3197" spans="1:2" x14ac:dyDescent="0.25">
      <c r="A3197" s="2">
        <v>3194</v>
      </c>
      <c r="B3197" s="2" t="str">
        <f>"00824209"</f>
        <v>00824209</v>
      </c>
    </row>
    <row r="3198" spans="1:2" x14ac:dyDescent="0.25">
      <c r="A3198" s="2">
        <v>3195</v>
      </c>
      <c r="B3198" s="2" t="str">
        <f>"00824281"</f>
        <v>00824281</v>
      </c>
    </row>
    <row r="3199" spans="1:2" x14ac:dyDescent="0.25">
      <c r="A3199" s="2">
        <v>3196</v>
      </c>
      <c r="B3199" s="2" t="str">
        <f>"00824317"</f>
        <v>00824317</v>
      </c>
    </row>
    <row r="3200" spans="1:2" x14ac:dyDescent="0.25">
      <c r="A3200" s="2">
        <v>3197</v>
      </c>
      <c r="B3200" s="2" t="str">
        <f>"00824325"</f>
        <v>00824325</v>
      </c>
    </row>
    <row r="3201" spans="1:2" x14ac:dyDescent="0.25">
      <c r="A3201" s="2">
        <v>3198</v>
      </c>
      <c r="B3201" s="2" t="str">
        <f>"00824330"</f>
        <v>00824330</v>
      </c>
    </row>
    <row r="3202" spans="1:2" x14ac:dyDescent="0.25">
      <c r="A3202" s="2">
        <v>3199</v>
      </c>
      <c r="B3202" s="2" t="str">
        <f>"00824372"</f>
        <v>00824372</v>
      </c>
    </row>
    <row r="3203" spans="1:2" x14ac:dyDescent="0.25">
      <c r="A3203" s="2">
        <v>3200</v>
      </c>
      <c r="B3203" s="2" t="str">
        <f>"00824375"</f>
        <v>00824375</v>
      </c>
    </row>
    <row r="3204" spans="1:2" x14ac:dyDescent="0.25">
      <c r="A3204" s="2">
        <v>3201</v>
      </c>
      <c r="B3204" s="2" t="str">
        <f>"00824424"</f>
        <v>00824424</v>
      </c>
    </row>
    <row r="3205" spans="1:2" x14ac:dyDescent="0.25">
      <c r="A3205" s="2">
        <v>3202</v>
      </c>
      <c r="B3205" s="2" t="str">
        <f>"00824455"</f>
        <v>00824455</v>
      </c>
    </row>
    <row r="3206" spans="1:2" x14ac:dyDescent="0.25">
      <c r="A3206" s="2">
        <v>3203</v>
      </c>
      <c r="B3206" s="2" t="str">
        <f>"00824485"</f>
        <v>00824485</v>
      </c>
    </row>
    <row r="3207" spans="1:2" x14ac:dyDescent="0.25">
      <c r="A3207" s="2">
        <v>3204</v>
      </c>
      <c r="B3207" s="2" t="str">
        <f>"00824517"</f>
        <v>00824517</v>
      </c>
    </row>
    <row r="3208" spans="1:2" x14ac:dyDescent="0.25">
      <c r="A3208" s="2">
        <v>3205</v>
      </c>
      <c r="B3208" s="2" t="str">
        <f>"00824553"</f>
        <v>00824553</v>
      </c>
    </row>
    <row r="3209" spans="1:2" x14ac:dyDescent="0.25">
      <c r="A3209" s="2">
        <v>3206</v>
      </c>
      <c r="B3209" s="2" t="str">
        <f>"00824567"</f>
        <v>00824567</v>
      </c>
    </row>
    <row r="3210" spans="1:2" x14ac:dyDescent="0.25">
      <c r="A3210" s="2">
        <v>3207</v>
      </c>
      <c r="B3210" s="2" t="str">
        <f>"00824581"</f>
        <v>00824581</v>
      </c>
    </row>
    <row r="3211" spans="1:2" x14ac:dyDescent="0.25">
      <c r="A3211" s="2">
        <v>3208</v>
      </c>
      <c r="B3211" s="2" t="str">
        <f>"00824583"</f>
        <v>00824583</v>
      </c>
    </row>
    <row r="3212" spans="1:2" x14ac:dyDescent="0.25">
      <c r="A3212" s="2">
        <v>3209</v>
      </c>
      <c r="B3212" s="2" t="str">
        <f>"00824720"</f>
        <v>00824720</v>
      </c>
    </row>
    <row r="3213" spans="1:2" x14ac:dyDescent="0.25">
      <c r="A3213" s="2">
        <v>3210</v>
      </c>
      <c r="B3213" s="2" t="str">
        <f>"00824745"</f>
        <v>00824745</v>
      </c>
    </row>
    <row r="3214" spans="1:2" x14ac:dyDescent="0.25">
      <c r="A3214" s="2">
        <v>3211</v>
      </c>
      <c r="B3214" s="2" t="str">
        <f>"00824779"</f>
        <v>00824779</v>
      </c>
    </row>
    <row r="3215" spans="1:2" x14ac:dyDescent="0.25">
      <c r="A3215" s="2">
        <v>3212</v>
      </c>
      <c r="B3215" s="2" t="str">
        <f>"00824805"</f>
        <v>00824805</v>
      </c>
    </row>
    <row r="3216" spans="1:2" x14ac:dyDescent="0.25">
      <c r="A3216" s="2">
        <v>3213</v>
      </c>
      <c r="B3216" s="2" t="str">
        <f>"00824844"</f>
        <v>00824844</v>
      </c>
    </row>
    <row r="3217" spans="1:2" x14ac:dyDescent="0.25">
      <c r="A3217" s="2">
        <v>3214</v>
      </c>
      <c r="B3217" s="2" t="str">
        <f>"00824883"</f>
        <v>00824883</v>
      </c>
    </row>
    <row r="3218" spans="1:2" x14ac:dyDescent="0.25">
      <c r="A3218" s="2">
        <v>3215</v>
      </c>
      <c r="B3218" s="2" t="str">
        <f>"00824909"</f>
        <v>00824909</v>
      </c>
    </row>
    <row r="3219" spans="1:2" x14ac:dyDescent="0.25">
      <c r="A3219" s="2">
        <v>3216</v>
      </c>
      <c r="B3219" s="2" t="str">
        <f>"00824921"</f>
        <v>00824921</v>
      </c>
    </row>
    <row r="3220" spans="1:2" x14ac:dyDescent="0.25">
      <c r="A3220" s="2">
        <v>3217</v>
      </c>
      <c r="B3220" s="2" t="str">
        <f>"00824962"</f>
        <v>00824962</v>
      </c>
    </row>
    <row r="3221" spans="1:2" x14ac:dyDescent="0.25">
      <c r="A3221" s="2">
        <v>3218</v>
      </c>
      <c r="B3221" s="2" t="str">
        <f>"00824995"</f>
        <v>00824995</v>
      </c>
    </row>
    <row r="3222" spans="1:2" x14ac:dyDescent="0.25">
      <c r="A3222" s="2">
        <v>3219</v>
      </c>
      <c r="B3222" s="2" t="str">
        <f>"00825007"</f>
        <v>00825007</v>
      </c>
    </row>
    <row r="3223" spans="1:2" x14ac:dyDescent="0.25">
      <c r="A3223" s="2">
        <v>3220</v>
      </c>
      <c r="B3223" s="2" t="str">
        <f>"00825018"</f>
        <v>00825018</v>
      </c>
    </row>
    <row r="3224" spans="1:2" x14ac:dyDescent="0.25">
      <c r="A3224" s="2">
        <v>3221</v>
      </c>
      <c r="B3224" s="2" t="str">
        <f>"00825047"</f>
        <v>00825047</v>
      </c>
    </row>
    <row r="3225" spans="1:2" x14ac:dyDescent="0.25">
      <c r="A3225" s="2">
        <v>3222</v>
      </c>
      <c r="B3225" s="2" t="str">
        <f>"00825184"</f>
        <v>00825184</v>
      </c>
    </row>
    <row r="3226" spans="1:2" x14ac:dyDescent="0.25">
      <c r="A3226" s="2">
        <v>3223</v>
      </c>
      <c r="B3226" s="2" t="str">
        <f>"00825216"</f>
        <v>00825216</v>
      </c>
    </row>
    <row r="3227" spans="1:2" x14ac:dyDescent="0.25">
      <c r="A3227" s="2">
        <v>3224</v>
      </c>
      <c r="B3227" s="2" t="str">
        <f>"00825231"</f>
        <v>00825231</v>
      </c>
    </row>
    <row r="3228" spans="1:2" x14ac:dyDescent="0.25">
      <c r="A3228" s="2">
        <v>3225</v>
      </c>
      <c r="B3228" s="2" t="str">
        <f>"00825244"</f>
        <v>00825244</v>
      </c>
    </row>
    <row r="3229" spans="1:2" x14ac:dyDescent="0.25">
      <c r="A3229" s="2">
        <v>3226</v>
      </c>
      <c r="B3229" s="2" t="str">
        <f>"00825264"</f>
        <v>00825264</v>
      </c>
    </row>
    <row r="3230" spans="1:2" x14ac:dyDescent="0.25">
      <c r="A3230" s="2">
        <v>3227</v>
      </c>
      <c r="B3230" s="2" t="str">
        <f>"00825353"</f>
        <v>00825353</v>
      </c>
    </row>
    <row r="3231" spans="1:2" x14ac:dyDescent="0.25">
      <c r="A3231" s="2">
        <v>3228</v>
      </c>
      <c r="B3231" s="2" t="str">
        <f>"00825377"</f>
        <v>00825377</v>
      </c>
    </row>
    <row r="3232" spans="1:2" x14ac:dyDescent="0.25">
      <c r="A3232" s="2">
        <v>3229</v>
      </c>
      <c r="B3232" s="2" t="str">
        <f>"00825392"</f>
        <v>00825392</v>
      </c>
    </row>
    <row r="3233" spans="1:2" x14ac:dyDescent="0.25">
      <c r="A3233" s="2">
        <v>3230</v>
      </c>
      <c r="B3233" s="2" t="str">
        <f>"00825451"</f>
        <v>00825451</v>
      </c>
    </row>
    <row r="3234" spans="1:2" x14ac:dyDescent="0.25">
      <c r="A3234" s="2">
        <v>3231</v>
      </c>
      <c r="B3234" s="2" t="str">
        <f>"00825459"</f>
        <v>00825459</v>
      </c>
    </row>
    <row r="3235" spans="1:2" x14ac:dyDescent="0.25">
      <c r="A3235" s="2">
        <v>3232</v>
      </c>
      <c r="B3235" s="2" t="str">
        <f>"00825479"</f>
        <v>00825479</v>
      </c>
    </row>
    <row r="3236" spans="1:2" x14ac:dyDescent="0.25">
      <c r="A3236" s="2">
        <v>3233</v>
      </c>
      <c r="B3236" s="2" t="str">
        <f>"00825486"</f>
        <v>00825486</v>
      </c>
    </row>
    <row r="3237" spans="1:2" x14ac:dyDescent="0.25">
      <c r="A3237" s="2">
        <v>3234</v>
      </c>
      <c r="B3237" s="2" t="str">
        <f>"00825580"</f>
        <v>00825580</v>
      </c>
    </row>
    <row r="3238" spans="1:2" x14ac:dyDescent="0.25">
      <c r="A3238" s="2">
        <v>3235</v>
      </c>
      <c r="B3238" s="2" t="str">
        <f>"00825613"</f>
        <v>00825613</v>
      </c>
    </row>
    <row r="3239" spans="1:2" x14ac:dyDescent="0.25">
      <c r="A3239" s="2">
        <v>3236</v>
      </c>
      <c r="B3239" s="2" t="str">
        <f>"00825677"</f>
        <v>00825677</v>
      </c>
    </row>
    <row r="3240" spans="1:2" x14ac:dyDescent="0.25">
      <c r="A3240" s="2">
        <v>3237</v>
      </c>
      <c r="B3240" s="2" t="str">
        <f>"00825723"</f>
        <v>00825723</v>
      </c>
    </row>
    <row r="3241" spans="1:2" x14ac:dyDescent="0.25">
      <c r="A3241" s="2">
        <v>3238</v>
      </c>
      <c r="B3241" s="2" t="str">
        <f>"00825736"</f>
        <v>00825736</v>
      </c>
    </row>
    <row r="3242" spans="1:2" x14ac:dyDescent="0.25">
      <c r="A3242" s="2">
        <v>3239</v>
      </c>
      <c r="B3242" s="2" t="str">
        <f>"00825775"</f>
        <v>00825775</v>
      </c>
    </row>
    <row r="3243" spans="1:2" x14ac:dyDescent="0.25">
      <c r="A3243" s="2">
        <v>3240</v>
      </c>
      <c r="B3243" s="2" t="str">
        <f>"00825822"</f>
        <v>00825822</v>
      </c>
    </row>
    <row r="3244" spans="1:2" x14ac:dyDescent="0.25">
      <c r="A3244" s="2">
        <v>3241</v>
      </c>
      <c r="B3244" s="2" t="str">
        <f>"00825867"</f>
        <v>00825867</v>
      </c>
    </row>
    <row r="3245" spans="1:2" x14ac:dyDescent="0.25">
      <c r="A3245" s="2">
        <v>3242</v>
      </c>
      <c r="B3245" s="2" t="str">
        <f>"00825884"</f>
        <v>00825884</v>
      </c>
    </row>
    <row r="3246" spans="1:2" x14ac:dyDescent="0.25">
      <c r="A3246" s="2">
        <v>3243</v>
      </c>
      <c r="B3246" s="2" t="str">
        <f>"00825895"</f>
        <v>00825895</v>
      </c>
    </row>
    <row r="3247" spans="1:2" x14ac:dyDescent="0.25">
      <c r="A3247" s="2">
        <v>3244</v>
      </c>
      <c r="B3247" s="2" t="str">
        <f>"00825897"</f>
        <v>00825897</v>
      </c>
    </row>
    <row r="3248" spans="1:2" x14ac:dyDescent="0.25">
      <c r="A3248" s="2">
        <v>3245</v>
      </c>
      <c r="B3248" s="2" t="str">
        <f>"00825913"</f>
        <v>00825913</v>
      </c>
    </row>
    <row r="3249" spans="1:2" x14ac:dyDescent="0.25">
      <c r="A3249" s="2">
        <v>3246</v>
      </c>
      <c r="B3249" s="2" t="str">
        <f>"00826022"</f>
        <v>00826022</v>
      </c>
    </row>
    <row r="3250" spans="1:2" x14ac:dyDescent="0.25">
      <c r="A3250" s="2">
        <v>3247</v>
      </c>
      <c r="B3250" s="2" t="str">
        <f>"00826066"</f>
        <v>00826066</v>
      </c>
    </row>
    <row r="3251" spans="1:2" x14ac:dyDescent="0.25">
      <c r="A3251" s="2">
        <v>3248</v>
      </c>
      <c r="B3251" s="2" t="str">
        <f>"00826095"</f>
        <v>00826095</v>
      </c>
    </row>
    <row r="3252" spans="1:2" x14ac:dyDescent="0.25">
      <c r="A3252" s="2">
        <v>3249</v>
      </c>
      <c r="B3252" s="2" t="str">
        <f>"00826108"</f>
        <v>00826108</v>
      </c>
    </row>
    <row r="3253" spans="1:2" x14ac:dyDescent="0.25">
      <c r="A3253" s="2">
        <v>3250</v>
      </c>
      <c r="B3253" s="2" t="str">
        <f>"00826159"</f>
        <v>00826159</v>
      </c>
    </row>
    <row r="3254" spans="1:2" x14ac:dyDescent="0.25">
      <c r="A3254" s="2">
        <v>3251</v>
      </c>
      <c r="B3254" s="2" t="str">
        <f>"00826217"</f>
        <v>00826217</v>
      </c>
    </row>
    <row r="3255" spans="1:2" x14ac:dyDescent="0.25">
      <c r="A3255" s="2">
        <v>3252</v>
      </c>
      <c r="B3255" s="2" t="str">
        <f>"00826221"</f>
        <v>00826221</v>
      </c>
    </row>
    <row r="3256" spans="1:2" x14ac:dyDescent="0.25">
      <c r="A3256" s="2">
        <v>3253</v>
      </c>
      <c r="B3256" s="2" t="str">
        <f>"00826271"</f>
        <v>00826271</v>
      </c>
    </row>
    <row r="3257" spans="1:2" x14ac:dyDescent="0.25">
      <c r="A3257" s="2">
        <v>3254</v>
      </c>
      <c r="B3257" s="2" t="str">
        <f>"00826286"</f>
        <v>00826286</v>
      </c>
    </row>
    <row r="3258" spans="1:2" x14ac:dyDescent="0.25">
      <c r="A3258" s="2">
        <v>3255</v>
      </c>
      <c r="B3258" s="2" t="str">
        <f>"00826325"</f>
        <v>00826325</v>
      </c>
    </row>
    <row r="3259" spans="1:2" x14ac:dyDescent="0.25">
      <c r="A3259" s="2">
        <v>3256</v>
      </c>
      <c r="B3259" s="2" t="str">
        <f>"00826381"</f>
        <v>00826381</v>
      </c>
    </row>
    <row r="3260" spans="1:2" x14ac:dyDescent="0.25">
      <c r="A3260" s="2">
        <v>3257</v>
      </c>
      <c r="B3260" s="2" t="str">
        <f>"00826417"</f>
        <v>00826417</v>
      </c>
    </row>
    <row r="3261" spans="1:2" x14ac:dyDescent="0.25">
      <c r="A3261" s="2">
        <v>3258</v>
      </c>
      <c r="B3261" s="2" t="str">
        <f>"00826424"</f>
        <v>00826424</v>
      </c>
    </row>
    <row r="3262" spans="1:2" x14ac:dyDescent="0.25">
      <c r="A3262" s="2">
        <v>3259</v>
      </c>
      <c r="B3262" s="2" t="str">
        <f>"00826430"</f>
        <v>00826430</v>
      </c>
    </row>
    <row r="3263" spans="1:2" x14ac:dyDescent="0.25">
      <c r="A3263" s="2">
        <v>3260</v>
      </c>
      <c r="B3263" s="2" t="str">
        <f>"00826436"</f>
        <v>00826436</v>
      </c>
    </row>
    <row r="3264" spans="1:2" x14ac:dyDescent="0.25">
      <c r="A3264" s="2">
        <v>3261</v>
      </c>
      <c r="B3264" s="2" t="str">
        <f>"00826438"</f>
        <v>00826438</v>
      </c>
    </row>
    <row r="3265" spans="1:2" x14ac:dyDescent="0.25">
      <c r="A3265" s="2">
        <v>3262</v>
      </c>
      <c r="B3265" s="2" t="str">
        <f>"00826461"</f>
        <v>00826461</v>
      </c>
    </row>
    <row r="3266" spans="1:2" x14ac:dyDescent="0.25">
      <c r="A3266" s="2">
        <v>3263</v>
      </c>
      <c r="B3266" s="2" t="str">
        <f>"00826463"</f>
        <v>00826463</v>
      </c>
    </row>
    <row r="3267" spans="1:2" x14ac:dyDescent="0.25">
      <c r="A3267" s="2">
        <v>3264</v>
      </c>
      <c r="B3267" s="2" t="str">
        <f>"00826478"</f>
        <v>00826478</v>
      </c>
    </row>
    <row r="3268" spans="1:2" x14ac:dyDescent="0.25">
      <c r="A3268" s="2">
        <v>3265</v>
      </c>
      <c r="B3268" s="2" t="str">
        <f>"00826481"</f>
        <v>00826481</v>
      </c>
    </row>
    <row r="3269" spans="1:2" x14ac:dyDescent="0.25">
      <c r="A3269" s="2">
        <v>3266</v>
      </c>
      <c r="B3269" s="2" t="str">
        <f>"00826492"</f>
        <v>00826492</v>
      </c>
    </row>
    <row r="3270" spans="1:2" x14ac:dyDescent="0.25">
      <c r="A3270" s="2">
        <v>3267</v>
      </c>
      <c r="B3270" s="2" t="str">
        <f>"00826546"</f>
        <v>00826546</v>
      </c>
    </row>
    <row r="3271" spans="1:2" x14ac:dyDescent="0.25">
      <c r="A3271" s="2">
        <v>3268</v>
      </c>
      <c r="B3271" s="2" t="str">
        <f>"00826563"</f>
        <v>00826563</v>
      </c>
    </row>
    <row r="3272" spans="1:2" x14ac:dyDescent="0.25">
      <c r="A3272" s="2">
        <v>3269</v>
      </c>
      <c r="B3272" s="2" t="str">
        <f>"00826579"</f>
        <v>00826579</v>
      </c>
    </row>
    <row r="3273" spans="1:2" x14ac:dyDescent="0.25">
      <c r="A3273" s="2">
        <v>3270</v>
      </c>
      <c r="B3273" s="2" t="str">
        <f>"00826601"</f>
        <v>00826601</v>
      </c>
    </row>
    <row r="3274" spans="1:2" x14ac:dyDescent="0.25">
      <c r="A3274" s="2">
        <v>3271</v>
      </c>
      <c r="B3274" s="2" t="str">
        <f>"00826605"</f>
        <v>00826605</v>
      </c>
    </row>
    <row r="3275" spans="1:2" x14ac:dyDescent="0.25">
      <c r="A3275" s="2">
        <v>3272</v>
      </c>
      <c r="B3275" s="2" t="str">
        <f>"00826612"</f>
        <v>00826612</v>
      </c>
    </row>
    <row r="3276" spans="1:2" x14ac:dyDescent="0.25">
      <c r="A3276" s="2">
        <v>3273</v>
      </c>
      <c r="B3276" s="2" t="str">
        <f>"00826615"</f>
        <v>00826615</v>
      </c>
    </row>
    <row r="3277" spans="1:2" x14ac:dyDescent="0.25">
      <c r="A3277" s="2">
        <v>3274</v>
      </c>
      <c r="B3277" s="2" t="str">
        <f>"00826651"</f>
        <v>00826651</v>
      </c>
    </row>
    <row r="3278" spans="1:2" x14ac:dyDescent="0.25">
      <c r="A3278" s="2">
        <v>3275</v>
      </c>
      <c r="B3278" s="2" t="str">
        <f>"00826665"</f>
        <v>00826665</v>
      </c>
    </row>
    <row r="3279" spans="1:2" x14ac:dyDescent="0.25">
      <c r="A3279" s="2">
        <v>3276</v>
      </c>
      <c r="B3279" s="2" t="str">
        <f>"00826694"</f>
        <v>00826694</v>
      </c>
    </row>
    <row r="3280" spans="1:2" x14ac:dyDescent="0.25">
      <c r="A3280" s="2">
        <v>3277</v>
      </c>
      <c r="B3280" s="2" t="str">
        <f>"00826698"</f>
        <v>00826698</v>
      </c>
    </row>
    <row r="3281" spans="1:2" x14ac:dyDescent="0.25">
      <c r="A3281" s="2">
        <v>3278</v>
      </c>
      <c r="B3281" s="2" t="str">
        <f>"00826725"</f>
        <v>00826725</v>
      </c>
    </row>
    <row r="3282" spans="1:2" x14ac:dyDescent="0.25">
      <c r="A3282" s="2">
        <v>3279</v>
      </c>
      <c r="B3282" s="2" t="str">
        <f>"00826737"</f>
        <v>00826737</v>
      </c>
    </row>
    <row r="3283" spans="1:2" x14ac:dyDescent="0.25">
      <c r="A3283" s="2">
        <v>3280</v>
      </c>
      <c r="B3283" s="2" t="str">
        <f>"00826743"</f>
        <v>00826743</v>
      </c>
    </row>
    <row r="3284" spans="1:2" x14ac:dyDescent="0.25">
      <c r="A3284" s="2">
        <v>3281</v>
      </c>
      <c r="B3284" s="2" t="str">
        <f>"00826746"</f>
        <v>00826746</v>
      </c>
    </row>
    <row r="3285" spans="1:2" x14ac:dyDescent="0.25">
      <c r="A3285" s="2">
        <v>3282</v>
      </c>
      <c r="B3285" s="2" t="str">
        <f>"00826771"</f>
        <v>00826771</v>
      </c>
    </row>
    <row r="3286" spans="1:2" x14ac:dyDescent="0.25">
      <c r="A3286" s="2">
        <v>3283</v>
      </c>
      <c r="B3286" s="2" t="str">
        <f>"00826810"</f>
        <v>00826810</v>
      </c>
    </row>
    <row r="3287" spans="1:2" x14ac:dyDescent="0.25">
      <c r="A3287" s="2">
        <v>3284</v>
      </c>
      <c r="B3287" s="2" t="str">
        <f>"00826829"</f>
        <v>00826829</v>
      </c>
    </row>
    <row r="3288" spans="1:2" x14ac:dyDescent="0.25">
      <c r="A3288" s="2">
        <v>3285</v>
      </c>
      <c r="B3288" s="2" t="str">
        <f>"00826859"</f>
        <v>00826859</v>
      </c>
    </row>
    <row r="3289" spans="1:2" x14ac:dyDescent="0.25">
      <c r="A3289" s="2">
        <v>3286</v>
      </c>
      <c r="B3289" s="2" t="str">
        <f>"00826868"</f>
        <v>00826868</v>
      </c>
    </row>
    <row r="3290" spans="1:2" x14ac:dyDescent="0.25">
      <c r="A3290" s="2">
        <v>3287</v>
      </c>
      <c r="B3290" s="2" t="str">
        <f>"00826881"</f>
        <v>00826881</v>
      </c>
    </row>
    <row r="3291" spans="1:2" x14ac:dyDescent="0.25">
      <c r="A3291" s="2">
        <v>3288</v>
      </c>
      <c r="B3291" s="2" t="str">
        <f>"00826908"</f>
        <v>00826908</v>
      </c>
    </row>
    <row r="3292" spans="1:2" x14ac:dyDescent="0.25">
      <c r="A3292" s="2">
        <v>3289</v>
      </c>
      <c r="B3292" s="2" t="str">
        <f>"00826916"</f>
        <v>00826916</v>
      </c>
    </row>
    <row r="3293" spans="1:2" x14ac:dyDescent="0.25">
      <c r="A3293" s="2">
        <v>3290</v>
      </c>
      <c r="B3293" s="2" t="str">
        <f>"00826917"</f>
        <v>00826917</v>
      </c>
    </row>
    <row r="3294" spans="1:2" x14ac:dyDescent="0.25">
      <c r="A3294" s="2">
        <v>3291</v>
      </c>
      <c r="B3294" s="2" t="str">
        <f>"00826985"</f>
        <v>00826985</v>
      </c>
    </row>
    <row r="3295" spans="1:2" x14ac:dyDescent="0.25">
      <c r="A3295" s="2">
        <v>3292</v>
      </c>
      <c r="B3295" s="2" t="str">
        <f>"00826990"</f>
        <v>00826990</v>
      </c>
    </row>
    <row r="3296" spans="1:2" x14ac:dyDescent="0.25">
      <c r="A3296" s="2">
        <v>3293</v>
      </c>
      <c r="B3296" s="2" t="str">
        <f>"00827011"</f>
        <v>00827011</v>
      </c>
    </row>
    <row r="3297" spans="1:2" x14ac:dyDescent="0.25">
      <c r="A3297" s="2">
        <v>3294</v>
      </c>
      <c r="B3297" s="2" t="str">
        <f>"00827020"</f>
        <v>00827020</v>
      </c>
    </row>
    <row r="3298" spans="1:2" x14ac:dyDescent="0.25">
      <c r="A3298" s="2">
        <v>3295</v>
      </c>
      <c r="B3298" s="2" t="str">
        <f>"00827028"</f>
        <v>00827028</v>
      </c>
    </row>
    <row r="3299" spans="1:2" x14ac:dyDescent="0.25">
      <c r="A3299" s="2">
        <v>3296</v>
      </c>
      <c r="B3299" s="2" t="str">
        <f>"00827099"</f>
        <v>00827099</v>
      </c>
    </row>
    <row r="3300" spans="1:2" x14ac:dyDescent="0.25">
      <c r="A3300" s="2">
        <v>3297</v>
      </c>
      <c r="B3300" s="2" t="str">
        <f>"00827107"</f>
        <v>00827107</v>
      </c>
    </row>
    <row r="3301" spans="1:2" x14ac:dyDescent="0.25">
      <c r="A3301" s="2">
        <v>3298</v>
      </c>
      <c r="B3301" s="2" t="str">
        <f>"00827129"</f>
        <v>00827129</v>
      </c>
    </row>
    <row r="3302" spans="1:2" x14ac:dyDescent="0.25">
      <c r="A3302" s="2">
        <v>3299</v>
      </c>
      <c r="B3302" s="2" t="str">
        <f>"00827147"</f>
        <v>00827147</v>
      </c>
    </row>
    <row r="3303" spans="1:2" x14ac:dyDescent="0.25">
      <c r="A3303" s="2">
        <v>3300</v>
      </c>
      <c r="B3303" s="2" t="str">
        <f>"00827176"</f>
        <v>00827176</v>
      </c>
    </row>
    <row r="3304" spans="1:2" x14ac:dyDescent="0.25">
      <c r="A3304" s="2">
        <v>3301</v>
      </c>
      <c r="B3304" s="2" t="str">
        <f>"00827334"</f>
        <v>00827334</v>
      </c>
    </row>
    <row r="3305" spans="1:2" x14ac:dyDescent="0.25">
      <c r="A3305" s="2">
        <v>3302</v>
      </c>
      <c r="B3305" s="2" t="str">
        <f>"00827347"</f>
        <v>00827347</v>
      </c>
    </row>
    <row r="3306" spans="1:2" x14ac:dyDescent="0.25">
      <c r="A3306" s="2">
        <v>3303</v>
      </c>
      <c r="B3306" s="2" t="str">
        <f>"00827352"</f>
        <v>00827352</v>
      </c>
    </row>
    <row r="3307" spans="1:2" x14ac:dyDescent="0.25">
      <c r="A3307" s="2">
        <v>3304</v>
      </c>
      <c r="B3307" s="2" t="str">
        <f>"00827366"</f>
        <v>00827366</v>
      </c>
    </row>
    <row r="3308" spans="1:2" x14ac:dyDescent="0.25">
      <c r="A3308" s="2">
        <v>3305</v>
      </c>
      <c r="B3308" s="2" t="str">
        <f>"00827372"</f>
        <v>00827372</v>
      </c>
    </row>
    <row r="3309" spans="1:2" x14ac:dyDescent="0.25">
      <c r="A3309" s="2">
        <v>3306</v>
      </c>
      <c r="B3309" s="2" t="str">
        <f>"00827396"</f>
        <v>00827396</v>
      </c>
    </row>
    <row r="3310" spans="1:2" x14ac:dyDescent="0.25">
      <c r="A3310" s="2">
        <v>3307</v>
      </c>
      <c r="B3310" s="2" t="str">
        <f>"00827397"</f>
        <v>00827397</v>
      </c>
    </row>
    <row r="3311" spans="1:2" x14ac:dyDescent="0.25">
      <c r="A3311" s="2">
        <v>3308</v>
      </c>
      <c r="B3311" s="2" t="str">
        <f>"00827398"</f>
        <v>00827398</v>
      </c>
    </row>
    <row r="3312" spans="1:2" x14ac:dyDescent="0.25">
      <c r="A3312" s="2">
        <v>3309</v>
      </c>
      <c r="B3312" s="2" t="str">
        <f>"00827404"</f>
        <v>00827404</v>
      </c>
    </row>
    <row r="3313" spans="1:2" x14ac:dyDescent="0.25">
      <c r="A3313" s="2">
        <v>3310</v>
      </c>
      <c r="B3313" s="2" t="str">
        <f>"00827431"</f>
        <v>00827431</v>
      </c>
    </row>
    <row r="3314" spans="1:2" x14ac:dyDescent="0.25">
      <c r="A3314" s="2">
        <v>3311</v>
      </c>
      <c r="B3314" s="2" t="str">
        <f>"00827507"</f>
        <v>00827507</v>
      </c>
    </row>
    <row r="3315" spans="1:2" x14ac:dyDescent="0.25">
      <c r="A3315" s="2">
        <v>3312</v>
      </c>
      <c r="B3315" s="2" t="str">
        <f>"00827512"</f>
        <v>00827512</v>
      </c>
    </row>
    <row r="3316" spans="1:2" x14ac:dyDescent="0.25">
      <c r="A3316" s="2">
        <v>3313</v>
      </c>
      <c r="B3316" s="2" t="str">
        <f>"00827522"</f>
        <v>00827522</v>
      </c>
    </row>
    <row r="3317" spans="1:2" x14ac:dyDescent="0.25">
      <c r="A3317" s="2">
        <v>3314</v>
      </c>
      <c r="B3317" s="2" t="str">
        <f>"00827524"</f>
        <v>00827524</v>
      </c>
    </row>
    <row r="3318" spans="1:2" x14ac:dyDescent="0.25">
      <c r="A3318" s="2">
        <v>3315</v>
      </c>
      <c r="B3318" s="2" t="str">
        <f>"00827535"</f>
        <v>00827535</v>
      </c>
    </row>
    <row r="3319" spans="1:2" x14ac:dyDescent="0.25">
      <c r="A3319" s="2">
        <v>3316</v>
      </c>
      <c r="B3319" s="2" t="str">
        <f>"00827539"</f>
        <v>00827539</v>
      </c>
    </row>
    <row r="3320" spans="1:2" x14ac:dyDescent="0.25">
      <c r="A3320" s="2">
        <v>3317</v>
      </c>
      <c r="B3320" s="2" t="str">
        <f>"00827570"</f>
        <v>00827570</v>
      </c>
    </row>
    <row r="3321" spans="1:2" x14ac:dyDescent="0.25">
      <c r="A3321" s="2">
        <v>3318</v>
      </c>
      <c r="B3321" s="2" t="str">
        <f>"00827573"</f>
        <v>00827573</v>
      </c>
    </row>
    <row r="3322" spans="1:2" x14ac:dyDescent="0.25">
      <c r="A3322" s="2">
        <v>3319</v>
      </c>
      <c r="B3322" s="2" t="str">
        <f>"00827589"</f>
        <v>00827589</v>
      </c>
    </row>
    <row r="3323" spans="1:2" x14ac:dyDescent="0.25">
      <c r="A3323" s="2">
        <v>3320</v>
      </c>
      <c r="B3323" s="2" t="str">
        <f>"00827633"</f>
        <v>00827633</v>
      </c>
    </row>
    <row r="3324" spans="1:2" x14ac:dyDescent="0.25">
      <c r="A3324" s="2">
        <v>3321</v>
      </c>
      <c r="B3324" s="2" t="str">
        <f>"00827642"</f>
        <v>00827642</v>
      </c>
    </row>
    <row r="3325" spans="1:2" x14ac:dyDescent="0.25">
      <c r="A3325" s="2">
        <v>3322</v>
      </c>
      <c r="B3325" s="2" t="str">
        <f>"00827646"</f>
        <v>00827646</v>
      </c>
    </row>
    <row r="3326" spans="1:2" x14ac:dyDescent="0.25">
      <c r="A3326" s="2">
        <v>3323</v>
      </c>
      <c r="B3326" s="2" t="str">
        <f>"00827648"</f>
        <v>00827648</v>
      </c>
    </row>
    <row r="3327" spans="1:2" x14ac:dyDescent="0.25">
      <c r="A3327" s="2">
        <v>3324</v>
      </c>
      <c r="B3327" s="2" t="str">
        <f>"00827706"</f>
        <v>00827706</v>
      </c>
    </row>
    <row r="3328" spans="1:2" x14ac:dyDescent="0.25">
      <c r="A3328" s="2">
        <v>3325</v>
      </c>
      <c r="B3328" s="2" t="str">
        <f>"00827727"</f>
        <v>00827727</v>
      </c>
    </row>
    <row r="3329" spans="1:2" x14ac:dyDescent="0.25">
      <c r="A3329" s="2">
        <v>3326</v>
      </c>
      <c r="B3329" s="2" t="str">
        <f>"00827753"</f>
        <v>00827753</v>
      </c>
    </row>
    <row r="3330" spans="1:2" x14ac:dyDescent="0.25">
      <c r="A3330" s="2">
        <v>3327</v>
      </c>
      <c r="B3330" s="2" t="str">
        <f>"00827759"</f>
        <v>00827759</v>
      </c>
    </row>
    <row r="3331" spans="1:2" x14ac:dyDescent="0.25">
      <c r="A3331" s="2">
        <v>3328</v>
      </c>
      <c r="B3331" s="2" t="str">
        <f>"00827763"</f>
        <v>00827763</v>
      </c>
    </row>
    <row r="3332" spans="1:2" x14ac:dyDescent="0.25">
      <c r="A3332" s="2">
        <v>3329</v>
      </c>
      <c r="B3332" s="2" t="str">
        <f>"00827766"</f>
        <v>00827766</v>
      </c>
    </row>
    <row r="3333" spans="1:2" x14ac:dyDescent="0.25">
      <c r="A3333" s="2">
        <v>3330</v>
      </c>
      <c r="B3333" s="2" t="str">
        <f>"00827812"</f>
        <v>00827812</v>
      </c>
    </row>
    <row r="3334" spans="1:2" x14ac:dyDescent="0.25">
      <c r="A3334" s="2">
        <v>3331</v>
      </c>
      <c r="B3334" s="2" t="str">
        <f>"00827816"</f>
        <v>00827816</v>
      </c>
    </row>
    <row r="3335" spans="1:2" x14ac:dyDescent="0.25">
      <c r="A3335" s="2">
        <v>3332</v>
      </c>
      <c r="B3335" s="2" t="str">
        <f>"00827824"</f>
        <v>00827824</v>
      </c>
    </row>
    <row r="3336" spans="1:2" x14ac:dyDescent="0.25">
      <c r="A3336" s="2">
        <v>3333</v>
      </c>
      <c r="B3336" s="2" t="str">
        <f>"00827851"</f>
        <v>00827851</v>
      </c>
    </row>
    <row r="3337" spans="1:2" x14ac:dyDescent="0.25">
      <c r="A3337" s="2">
        <v>3334</v>
      </c>
      <c r="B3337" s="2" t="str">
        <f>"00827887"</f>
        <v>00827887</v>
      </c>
    </row>
    <row r="3338" spans="1:2" x14ac:dyDescent="0.25">
      <c r="A3338" s="2">
        <v>3335</v>
      </c>
      <c r="B3338" s="2" t="str">
        <f>"00827910"</f>
        <v>00827910</v>
      </c>
    </row>
    <row r="3339" spans="1:2" x14ac:dyDescent="0.25">
      <c r="A3339" s="2">
        <v>3336</v>
      </c>
      <c r="B3339" s="2" t="str">
        <f>"00827930"</f>
        <v>00827930</v>
      </c>
    </row>
    <row r="3340" spans="1:2" x14ac:dyDescent="0.25">
      <c r="A3340" s="2">
        <v>3337</v>
      </c>
      <c r="B3340" s="2" t="str">
        <f>"00827935"</f>
        <v>00827935</v>
      </c>
    </row>
    <row r="3341" spans="1:2" x14ac:dyDescent="0.25">
      <c r="A3341" s="2">
        <v>3338</v>
      </c>
      <c r="B3341" s="2" t="str">
        <f>"00827938"</f>
        <v>00827938</v>
      </c>
    </row>
    <row r="3342" spans="1:2" x14ac:dyDescent="0.25">
      <c r="A3342" s="2">
        <v>3339</v>
      </c>
      <c r="B3342" s="2" t="str">
        <f>"00827941"</f>
        <v>00827941</v>
      </c>
    </row>
    <row r="3343" spans="1:2" x14ac:dyDescent="0.25">
      <c r="A3343" s="2">
        <v>3340</v>
      </c>
      <c r="B3343" s="2" t="str">
        <f>"00827945"</f>
        <v>00827945</v>
      </c>
    </row>
    <row r="3344" spans="1:2" x14ac:dyDescent="0.25">
      <c r="A3344" s="2">
        <v>3341</v>
      </c>
      <c r="B3344" s="2" t="str">
        <f>"00828028"</f>
        <v>00828028</v>
      </c>
    </row>
    <row r="3345" spans="1:2" x14ac:dyDescent="0.25">
      <c r="A3345" s="2">
        <v>3342</v>
      </c>
      <c r="B3345" s="2" t="str">
        <f>"00828038"</f>
        <v>00828038</v>
      </c>
    </row>
    <row r="3346" spans="1:2" x14ac:dyDescent="0.25">
      <c r="A3346" s="2">
        <v>3343</v>
      </c>
      <c r="B3346" s="2" t="str">
        <f>"00828050"</f>
        <v>00828050</v>
      </c>
    </row>
    <row r="3347" spans="1:2" x14ac:dyDescent="0.25">
      <c r="A3347" s="2">
        <v>3344</v>
      </c>
      <c r="B3347" s="2" t="str">
        <f>"00828102"</f>
        <v>00828102</v>
      </c>
    </row>
    <row r="3348" spans="1:2" x14ac:dyDescent="0.25">
      <c r="A3348" s="2">
        <v>3345</v>
      </c>
      <c r="B3348" s="2" t="str">
        <f>"00828114"</f>
        <v>00828114</v>
      </c>
    </row>
    <row r="3349" spans="1:2" x14ac:dyDescent="0.25">
      <c r="A3349" s="2">
        <v>3346</v>
      </c>
      <c r="B3349" s="2" t="str">
        <f>"00828122"</f>
        <v>00828122</v>
      </c>
    </row>
    <row r="3350" spans="1:2" x14ac:dyDescent="0.25">
      <c r="A3350" s="2">
        <v>3347</v>
      </c>
      <c r="B3350" s="2" t="str">
        <f>"00828186"</f>
        <v>00828186</v>
      </c>
    </row>
    <row r="3351" spans="1:2" x14ac:dyDescent="0.25">
      <c r="A3351" s="2">
        <v>3348</v>
      </c>
      <c r="B3351" s="2" t="str">
        <f>"00828245"</f>
        <v>00828245</v>
      </c>
    </row>
    <row r="3352" spans="1:2" x14ac:dyDescent="0.25">
      <c r="A3352" s="2">
        <v>3349</v>
      </c>
      <c r="B3352" s="2" t="str">
        <f>"00828282"</f>
        <v>00828282</v>
      </c>
    </row>
    <row r="3353" spans="1:2" x14ac:dyDescent="0.25">
      <c r="A3353" s="2">
        <v>3350</v>
      </c>
      <c r="B3353" s="2" t="str">
        <f>"00828283"</f>
        <v>00828283</v>
      </c>
    </row>
    <row r="3354" spans="1:2" x14ac:dyDescent="0.25">
      <c r="A3354" s="2">
        <v>3351</v>
      </c>
      <c r="B3354" s="2" t="str">
        <f>"00828346"</f>
        <v>00828346</v>
      </c>
    </row>
    <row r="3355" spans="1:2" x14ac:dyDescent="0.25">
      <c r="A3355" s="2">
        <v>3352</v>
      </c>
      <c r="B3355" s="2" t="str">
        <f>"00828357"</f>
        <v>00828357</v>
      </c>
    </row>
    <row r="3356" spans="1:2" x14ac:dyDescent="0.25">
      <c r="A3356" s="2">
        <v>3353</v>
      </c>
      <c r="B3356" s="2" t="str">
        <f>"00828364"</f>
        <v>00828364</v>
      </c>
    </row>
    <row r="3357" spans="1:2" x14ac:dyDescent="0.25">
      <c r="A3357" s="2">
        <v>3354</v>
      </c>
      <c r="B3357" s="2" t="str">
        <f>"00828365"</f>
        <v>00828365</v>
      </c>
    </row>
    <row r="3358" spans="1:2" x14ac:dyDescent="0.25">
      <c r="A3358" s="2">
        <v>3355</v>
      </c>
      <c r="B3358" s="2" t="str">
        <f>"00828393"</f>
        <v>00828393</v>
      </c>
    </row>
    <row r="3359" spans="1:2" x14ac:dyDescent="0.25">
      <c r="A3359" s="2">
        <v>3356</v>
      </c>
      <c r="B3359" s="2" t="str">
        <f>"00828406"</f>
        <v>00828406</v>
      </c>
    </row>
    <row r="3360" spans="1:2" x14ac:dyDescent="0.25">
      <c r="A3360" s="2">
        <v>3357</v>
      </c>
      <c r="B3360" s="2" t="str">
        <f>"00828408"</f>
        <v>00828408</v>
      </c>
    </row>
    <row r="3361" spans="1:2" x14ac:dyDescent="0.25">
      <c r="A3361" s="2">
        <v>3358</v>
      </c>
      <c r="B3361" s="2" t="str">
        <f>"00828421"</f>
        <v>00828421</v>
      </c>
    </row>
    <row r="3362" spans="1:2" x14ac:dyDescent="0.25">
      <c r="A3362" s="2">
        <v>3359</v>
      </c>
      <c r="B3362" s="2" t="str">
        <f>"00828500"</f>
        <v>00828500</v>
      </c>
    </row>
    <row r="3363" spans="1:2" x14ac:dyDescent="0.25">
      <c r="A3363" s="2">
        <v>3360</v>
      </c>
      <c r="B3363" s="2" t="str">
        <f>"00828516"</f>
        <v>00828516</v>
      </c>
    </row>
    <row r="3364" spans="1:2" x14ac:dyDescent="0.25">
      <c r="A3364" s="2">
        <v>3361</v>
      </c>
      <c r="B3364" s="2" t="str">
        <f>"00828584"</f>
        <v>00828584</v>
      </c>
    </row>
    <row r="3365" spans="1:2" x14ac:dyDescent="0.25">
      <c r="A3365" s="2">
        <v>3362</v>
      </c>
      <c r="B3365" s="2" t="str">
        <f>"00828613"</f>
        <v>00828613</v>
      </c>
    </row>
    <row r="3366" spans="1:2" x14ac:dyDescent="0.25">
      <c r="A3366" s="2">
        <v>3363</v>
      </c>
      <c r="B3366" s="2" t="str">
        <f>"00828619"</f>
        <v>00828619</v>
      </c>
    </row>
    <row r="3367" spans="1:2" x14ac:dyDescent="0.25">
      <c r="A3367" s="2">
        <v>3364</v>
      </c>
      <c r="B3367" s="2" t="str">
        <f>"00828623"</f>
        <v>00828623</v>
      </c>
    </row>
    <row r="3368" spans="1:2" x14ac:dyDescent="0.25">
      <c r="A3368" s="2">
        <v>3365</v>
      </c>
      <c r="B3368" s="2" t="str">
        <f>"00828624"</f>
        <v>00828624</v>
      </c>
    </row>
    <row r="3369" spans="1:2" x14ac:dyDescent="0.25">
      <c r="A3369" s="2">
        <v>3366</v>
      </c>
      <c r="B3369" s="2" t="str">
        <f>"00828628"</f>
        <v>00828628</v>
      </c>
    </row>
    <row r="3370" spans="1:2" x14ac:dyDescent="0.25">
      <c r="A3370" s="2">
        <v>3367</v>
      </c>
      <c r="B3370" s="2" t="str">
        <f>"00828631"</f>
        <v>00828631</v>
      </c>
    </row>
    <row r="3371" spans="1:2" x14ac:dyDescent="0.25">
      <c r="A3371" s="2">
        <v>3368</v>
      </c>
      <c r="B3371" s="2" t="str">
        <f>"00828658"</f>
        <v>00828658</v>
      </c>
    </row>
    <row r="3372" spans="1:2" x14ac:dyDescent="0.25">
      <c r="A3372" s="2">
        <v>3369</v>
      </c>
      <c r="B3372" s="2" t="str">
        <f>"00828666"</f>
        <v>00828666</v>
      </c>
    </row>
    <row r="3373" spans="1:2" x14ac:dyDescent="0.25">
      <c r="A3373" s="2">
        <v>3370</v>
      </c>
      <c r="B3373" s="2" t="str">
        <f>"00828722"</f>
        <v>00828722</v>
      </c>
    </row>
    <row r="3374" spans="1:2" x14ac:dyDescent="0.25">
      <c r="A3374" s="2">
        <v>3371</v>
      </c>
      <c r="B3374" s="2" t="str">
        <f>"00828723"</f>
        <v>00828723</v>
      </c>
    </row>
    <row r="3375" spans="1:2" x14ac:dyDescent="0.25">
      <c r="A3375" s="2">
        <v>3372</v>
      </c>
      <c r="B3375" s="2" t="str">
        <f>"00828752"</f>
        <v>00828752</v>
      </c>
    </row>
    <row r="3376" spans="1:2" x14ac:dyDescent="0.25">
      <c r="A3376" s="2">
        <v>3373</v>
      </c>
      <c r="B3376" s="2" t="str">
        <f>"00828784"</f>
        <v>00828784</v>
      </c>
    </row>
    <row r="3377" spans="1:2" x14ac:dyDescent="0.25">
      <c r="A3377" s="2">
        <v>3374</v>
      </c>
      <c r="B3377" s="2" t="str">
        <f>"00828845"</f>
        <v>00828845</v>
      </c>
    </row>
    <row r="3378" spans="1:2" x14ac:dyDescent="0.25">
      <c r="A3378" s="2">
        <v>3375</v>
      </c>
      <c r="B3378" s="2" t="str">
        <f>"00828870"</f>
        <v>00828870</v>
      </c>
    </row>
    <row r="3379" spans="1:2" x14ac:dyDescent="0.25">
      <c r="A3379" s="2">
        <v>3376</v>
      </c>
      <c r="B3379" s="2" t="str">
        <f>"00828880"</f>
        <v>00828880</v>
      </c>
    </row>
    <row r="3380" spans="1:2" x14ac:dyDescent="0.25">
      <c r="A3380" s="2">
        <v>3377</v>
      </c>
      <c r="B3380" s="2" t="str">
        <f>"00828893"</f>
        <v>00828893</v>
      </c>
    </row>
    <row r="3381" spans="1:2" x14ac:dyDescent="0.25">
      <c r="A3381" s="2">
        <v>3378</v>
      </c>
      <c r="B3381" s="2" t="str">
        <f>"00828919"</f>
        <v>00828919</v>
      </c>
    </row>
    <row r="3382" spans="1:2" x14ac:dyDescent="0.25">
      <c r="A3382" s="2">
        <v>3379</v>
      </c>
      <c r="B3382" s="2" t="str">
        <f>"00828930"</f>
        <v>00828930</v>
      </c>
    </row>
    <row r="3383" spans="1:2" x14ac:dyDescent="0.25">
      <c r="A3383" s="2">
        <v>3380</v>
      </c>
      <c r="B3383" s="2" t="str">
        <f>"00828953"</f>
        <v>00828953</v>
      </c>
    </row>
    <row r="3384" spans="1:2" x14ac:dyDescent="0.25">
      <c r="A3384" s="2">
        <v>3381</v>
      </c>
      <c r="B3384" s="2" t="str">
        <f>"00828980"</f>
        <v>00828980</v>
      </c>
    </row>
    <row r="3385" spans="1:2" x14ac:dyDescent="0.25">
      <c r="A3385" s="2">
        <v>3382</v>
      </c>
      <c r="B3385" s="2" t="str">
        <f>"00829010"</f>
        <v>00829010</v>
      </c>
    </row>
    <row r="3386" spans="1:2" x14ac:dyDescent="0.25">
      <c r="A3386" s="2">
        <v>3383</v>
      </c>
      <c r="B3386" s="2" t="str">
        <f>"00829016"</f>
        <v>00829016</v>
      </c>
    </row>
    <row r="3387" spans="1:2" x14ac:dyDescent="0.25">
      <c r="A3387" s="2">
        <v>3384</v>
      </c>
      <c r="B3387" s="2" t="str">
        <f>"00829029"</f>
        <v>00829029</v>
      </c>
    </row>
    <row r="3388" spans="1:2" x14ac:dyDescent="0.25">
      <c r="A3388" s="2">
        <v>3385</v>
      </c>
      <c r="B3388" s="2" t="str">
        <f>"00829031"</f>
        <v>00829031</v>
      </c>
    </row>
    <row r="3389" spans="1:2" x14ac:dyDescent="0.25">
      <c r="A3389" s="2">
        <v>3386</v>
      </c>
      <c r="B3389" s="2" t="str">
        <f>"00829053"</f>
        <v>00829053</v>
      </c>
    </row>
    <row r="3390" spans="1:2" x14ac:dyDescent="0.25">
      <c r="A3390" s="2">
        <v>3387</v>
      </c>
      <c r="B3390" s="2" t="str">
        <f>"00829055"</f>
        <v>00829055</v>
      </c>
    </row>
    <row r="3391" spans="1:2" x14ac:dyDescent="0.25">
      <c r="A3391" s="2">
        <v>3388</v>
      </c>
      <c r="B3391" s="2" t="str">
        <f>"00829072"</f>
        <v>00829072</v>
      </c>
    </row>
    <row r="3392" spans="1:2" x14ac:dyDescent="0.25">
      <c r="A3392" s="2">
        <v>3389</v>
      </c>
      <c r="B3392" s="2" t="str">
        <f>"00829098"</f>
        <v>00829098</v>
      </c>
    </row>
    <row r="3393" spans="1:2" x14ac:dyDescent="0.25">
      <c r="A3393" s="2">
        <v>3390</v>
      </c>
      <c r="B3393" s="2" t="str">
        <f>"00829100"</f>
        <v>00829100</v>
      </c>
    </row>
    <row r="3394" spans="1:2" x14ac:dyDescent="0.25">
      <c r="A3394" s="2">
        <v>3391</v>
      </c>
      <c r="B3394" s="2" t="str">
        <f>"00829103"</f>
        <v>00829103</v>
      </c>
    </row>
    <row r="3395" spans="1:2" x14ac:dyDescent="0.25">
      <c r="A3395" s="2">
        <v>3392</v>
      </c>
      <c r="B3395" s="2" t="str">
        <f>"00829104"</f>
        <v>00829104</v>
      </c>
    </row>
    <row r="3396" spans="1:2" x14ac:dyDescent="0.25">
      <c r="A3396" s="2">
        <v>3393</v>
      </c>
      <c r="B3396" s="2" t="str">
        <f>"00829111"</f>
        <v>00829111</v>
      </c>
    </row>
    <row r="3397" spans="1:2" x14ac:dyDescent="0.25">
      <c r="A3397" s="2">
        <v>3394</v>
      </c>
      <c r="B3397" s="2" t="str">
        <f>"00829131"</f>
        <v>00829131</v>
      </c>
    </row>
    <row r="3398" spans="1:2" x14ac:dyDescent="0.25">
      <c r="A3398" s="2">
        <v>3395</v>
      </c>
      <c r="B3398" s="2" t="str">
        <f>"00829143"</f>
        <v>00829143</v>
      </c>
    </row>
    <row r="3399" spans="1:2" x14ac:dyDescent="0.25">
      <c r="A3399" s="2">
        <v>3396</v>
      </c>
      <c r="B3399" s="2" t="str">
        <f>"00829144"</f>
        <v>00829144</v>
      </c>
    </row>
    <row r="3400" spans="1:2" x14ac:dyDescent="0.25">
      <c r="A3400" s="2">
        <v>3397</v>
      </c>
      <c r="B3400" s="2" t="str">
        <f>"00829159"</f>
        <v>00829159</v>
      </c>
    </row>
    <row r="3401" spans="1:2" x14ac:dyDescent="0.25">
      <c r="A3401" s="2">
        <v>3398</v>
      </c>
      <c r="B3401" s="2" t="str">
        <f>"00829195"</f>
        <v>00829195</v>
      </c>
    </row>
    <row r="3402" spans="1:2" x14ac:dyDescent="0.25">
      <c r="A3402" s="2">
        <v>3399</v>
      </c>
      <c r="B3402" s="2" t="str">
        <f>"00829218"</f>
        <v>00829218</v>
      </c>
    </row>
    <row r="3403" spans="1:2" x14ac:dyDescent="0.25">
      <c r="A3403" s="2">
        <v>3400</v>
      </c>
      <c r="B3403" s="2" t="str">
        <f>"00829313"</f>
        <v>00829313</v>
      </c>
    </row>
    <row r="3404" spans="1:2" x14ac:dyDescent="0.25">
      <c r="A3404" s="2">
        <v>3401</v>
      </c>
      <c r="B3404" s="2" t="str">
        <f>"00829334"</f>
        <v>00829334</v>
      </c>
    </row>
    <row r="3405" spans="1:2" x14ac:dyDescent="0.25">
      <c r="A3405" s="2">
        <v>3402</v>
      </c>
      <c r="B3405" s="2" t="str">
        <f>"00829388"</f>
        <v>00829388</v>
      </c>
    </row>
    <row r="3406" spans="1:2" x14ac:dyDescent="0.25">
      <c r="A3406" s="2">
        <v>3403</v>
      </c>
      <c r="B3406" s="2" t="str">
        <f>"00829395"</f>
        <v>00829395</v>
      </c>
    </row>
    <row r="3407" spans="1:2" x14ac:dyDescent="0.25">
      <c r="A3407" s="2">
        <v>3404</v>
      </c>
      <c r="B3407" s="2" t="str">
        <f>"00829400"</f>
        <v>00829400</v>
      </c>
    </row>
    <row r="3408" spans="1:2" x14ac:dyDescent="0.25">
      <c r="A3408" s="2">
        <v>3405</v>
      </c>
      <c r="B3408" s="2" t="str">
        <f>"00829406"</f>
        <v>00829406</v>
      </c>
    </row>
    <row r="3409" spans="1:2" x14ac:dyDescent="0.25">
      <c r="A3409" s="2">
        <v>3406</v>
      </c>
      <c r="B3409" s="2" t="str">
        <f>"00829409"</f>
        <v>00829409</v>
      </c>
    </row>
    <row r="3410" spans="1:2" x14ac:dyDescent="0.25">
      <c r="A3410" s="2">
        <v>3407</v>
      </c>
      <c r="B3410" s="2" t="str">
        <f>"00829424"</f>
        <v>00829424</v>
      </c>
    </row>
    <row r="3411" spans="1:2" x14ac:dyDescent="0.25">
      <c r="A3411" s="2">
        <v>3408</v>
      </c>
      <c r="B3411" s="2" t="str">
        <f>"00829447"</f>
        <v>00829447</v>
      </c>
    </row>
    <row r="3412" spans="1:2" x14ac:dyDescent="0.25">
      <c r="A3412" s="2">
        <v>3409</v>
      </c>
      <c r="B3412" s="2" t="str">
        <f>"00829449"</f>
        <v>00829449</v>
      </c>
    </row>
    <row r="3413" spans="1:2" x14ac:dyDescent="0.25">
      <c r="A3413" s="2">
        <v>3410</v>
      </c>
      <c r="B3413" s="2" t="str">
        <f>"00829450"</f>
        <v>00829450</v>
      </c>
    </row>
    <row r="3414" spans="1:2" x14ac:dyDescent="0.25">
      <c r="A3414" s="2">
        <v>3411</v>
      </c>
      <c r="B3414" s="2" t="str">
        <f>"00829472"</f>
        <v>00829472</v>
      </c>
    </row>
    <row r="3415" spans="1:2" x14ac:dyDescent="0.25">
      <c r="A3415" s="2">
        <v>3412</v>
      </c>
      <c r="B3415" s="2" t="str">
        <f>"00829514"</f>
        <v>00829514</v>
      </c>
    </row>
    <row r="3416" spans="1:2" x14ac:dyDescent="0.25">
      <c r="A3416" s="2">
        <v>3413</v>
      </c>
      <c r="B3416" s="2" t="str">
        <f>"00829520"</f>
        <v>00829520</v>
      </c>
    </row>
    <row r="3417" spans="1:2" x14ac:dyDescent="0.25">
      <c r="A3417" s="2">
        <v>3414</v>
      </c>
      <c r="B3417" s="2" t="str">
        <f>"00829527"</f>
        <v>00829527</v>
      </c>
    </row>
    <row r="3418" spans="1:2" x14ac:dyDescent="0.25">
      <c r="A3418" s="2">
        <v>3415</v>
      </c>
      <c r="B3418" s="2" t="str">
        <f>"00829530"</f>
        <v>00829530</v>
      </c>
    </row>
    <row r="3419" spans="1:2" x14ac:dyDescent="0.25">
      <c r="A3419" s="2">
        <v>3416</v>
      </c>
      <c r="B3419" s="2" t="str">
        <f>"00829539"</f>
        <v>00829539</v>
      </c>
    </row>
    <row r="3420" spans="1:2" x14ac:dyDescent="0.25">
      <c r="A3420" s="2">
        <v>3417</v>
      </c>
      <c r="B3420" s="2" t="str">
        <f>"00829553"</f>
        <v>00829553</v>
      </c>
    </row>
    <row r="3421" spans="1:2" x14ac:dyDescent="0.25">
      <c r="A3421" s="2">
        <v>3418</v>
      </c>
      <c r="B3421" s="2" t="str">
        <f>"00829582"</f>
        <v>00829582</v>
      </c>
    </row>
    <row r="3422" spans="1:2" x14ac:dyDescent="0.25">
      <c r="A3422" s="2">
        <v>3419</v>
      </c>
      <c r="B3422" s="2" t="str">
        <f>"00829599"</f>
        <v>00829599</v>
      </c>
    </row>
    <row r="3423" spans="1:2" x14ac:dyDescent="0.25">
      <c r="A3423" s="2">
        <v>3420</v>
      </c>
      <c r="B3423" s="2" t="str">
        <f>"00829603"</f>
        <v>00829603</v>
      </c>
    </row>
    <row r="3424" spans="1:2" x14ac:dyDescent="0.25">
      <c r="A3424" s="2">
        <v>3421</v>
      </c>
      <c r="B3424" s="2" t="str">
        <f>"00829616"</f>
        <v>00829616</v>
      </c>
    </row>
    <row r="3425" spans="1:2" x14ac:dyDescent="0.25">
      <c r="A3425" s="2">
        <v>3422</v>
      </c>
      <c r="B3425" s="2" t="str">
        <f>"00829636"</f>
        <v>00829636</v>
      </c>
    </row>
    <row r="3426" spans="1:2" x14ac:dyDescent="0.25">
      <c r="A3426" s="2">
        <v>3423</v>
      </c>
      <c r="B3426" s="2" t="str">
        <f>"00829659"</f>
        <v>00829659</v>
      </c>
    </row>
    <row r="3427" spans="1:2" x14ac:dyDescent="0.25">
      <c r="A3427" s="2">
        <v>3424</v>
      </c>
      <c r="B3427" s="2" t="str">
        <f>"00829698"</f>
        <v>00829698</v>
      </c>
    </row>
    <row r="3428" spans="1:2" x14ac:dyDescent="0.25">
      <c r="A3428" s="2">
        <v>3425</v>
      </c>
      <c r="B3428" s="2" t="str">
        <f>"00829704"</f>
        <v>00829704</v>
      </c>
    </row>
    <row r="3429" spans="1:2" x14ac:dyDescent="0.25">
      <c r="A3429" s="2">
        <v>3426</v>
      </c>
      <c r="B3429" s="2" t="str">
        <f>"00829745"</f>
        <v>00829745</v>
      </c>
    </row>
    <row r="3430" spans="1:2" x14ac:dyDescent="0.25">
      <c r="A3430" s="2">
        <v>3427</v>
      </c>
      <c r="B3430" s="2" t="str">
        <f>"00829762"</f>
        <v>00829762</v>
      </c>
    </row>
    <row r="3431" spans="1:2" x14ac:dyDescent="0.25">
      <c r="A3431" s="2">
        <v>3428</v>
      </c>
      <c r="B3431" s="2" t="str">
        <f>"00829775"</f>
        <v>00829775</v>
      </c>
    </row>
    <row r="3432" spans="1:2" x14ac:dyDescent="0.25">
      <c r="A3432" s="2">
        <v>3429</v>
      </c>
      <c r="B3432" s="2" t="str">
        <f>"00829789"</f>
        <v>00829789</v>
      </c>
    </row>
    <row r="3433" spans="1:2" x14ac:dyDescent="0.25">
      <c r="A3433" s="2">
        <v>3430</v>
      </c>
      <c r="B3433" s="2" t="str">
        <f>"00829798"</f>
        <v>00829798</v>
      </c>
    </row>
    <row r="3434" spans="1:2" x14ac:dyDescent="0.25">
      <c r="A3434" s="2">
        <v>3431</v>
      </c>
      <c r="B3434" s="2" t="str">
        <f>"00829806"</f>
        <v>00829806</v>
      </c>
    </row>
    <row r="3435" spans="1:2" x14ac:dyDescent="0.25">
      <c r="A3435" s="2">
        <v>3432</v>
      </c>
      <c r="B3435" s="2" t="str">
        <f>"00829844"</f>
        <v>00829844</v>
      </c>
    </row>
    <row r="3436" spans="1:2" x14ac:dyDescent="0.25">
      <c r="A3436" s="2">
        <v>3433</v>
      </c>
      <c r="B3436" s="2" t="str">
        <f>"00829889"</f>
        <v>00829889</v>
      </c>
    </row>
    <row r="3437" spans="1:2" x14ac:dyDescent="0.25">
      <c r="A3437" s="2">
        <v>3434</v>
      </c>
      <c r="B3437" s="2" t="str">
        <f>"00829902"</f>
        <v>00829902</v>
      </c>
    </row>
    <row r="3438" spans="1:2" x14ac:dyDescent="0.25">
      <c r="A3438" s="2">
        <v>3435</v>
      </c>
      <c r="B3438" s="2" t="str">
        <f>"00829912"</f>
        <v>00829912</v>
      </c>
    </row>
    <row r="3439" spans="1:2" x14ac:dyDescent="0.25">
      <c r="A3439" s="2">
        <v>3436</v>
      </c>
      <c r="B3439" s="2" t="str">
        <f>"00829959"</f>
        <v>00829959</v>
      </c>
    </row>
    <row r="3440" spans="1:2" x14ac:dyDescent="0.25">
      <c r="A3440" s="2">
        <v>3437</v>
      </c>
      <c r="B3440" s="2" t="str">
        <f>"00829995"</f>
        <v>00829995</v>
      </c>
    </row>
    <row r="3441" spans="1:2" x14ac:dyDescent="0.25">
      <c r="A3441" s="2">
        <v>3438</v>
      </c>
      <c r="B3441" s="2" t="str">
        <f>"00830025"</f>
        <v>00830025</v>
      </c>
    </row>
    <row r="3442" spans="1:2" x14ac:dyDescent="0.25">
      <c r="A3442" s="2">
        <v>3439</v>
      </c>
      <c r="B3442" s="2" t="str">
        <f>"00830048"</f>
        <v>00830048</v>
      </c>
    </row>
    <row r="3443" spans="1:2" x14ac:dyDescent="0.25">
      <c r="A3443" s="2">
        <v>3440</v>
      </c>
      <c r="B3443" s="2" t="str">
        <f>"00830055"</f>
        <v>00830055</v>
      </c>
    </row>
    <row r="3444" spans="1:2" x14ac:dyDescent="0.25">
      <c r="A3444" s="2">
        <v>3441</v>
      </c>
      <c r="B3444" s="2" t="str">
        <f>"00830058"</f>
        <v>00830058</v>
      </c>
    </row>
    <row r="3445" spans="1:2" x14ac:dyDescent="0.25">
      <c r="A3445" s="2">
        <v>3442</v>
      </c>
      <c r="B3445" s="2" t="str">
        <f>"00830062"</f>
        <v>00830062</v>
      </c>
    </row>
    <row r="3446" spans="1:2" x14ac:dyDescent="0.25">
      <c r="A3446" s="2">
        <v>3443</v>
      </c>
      <c r="B3446" s="2" t="str">
        <f>"00830065"</f>
        <v>00830065</v>
      </c>
    </row>
    <row r="3447" spans="1:2" x14ac:dyDescent="0.25">
      <c r="A3447" s="2">
        <v>3444</v>
      </c>
      <c r="B3447" s="2" t="str">
        <f>"00830068"</f>
        <v>00830068</v>
      </c>
    </row>
    <row r="3448" spans="1:2" x14ac:dyDescent="0.25">
      <c r="A3448" s="2">
        <v>3445</v>
      </c>
      <c r="B3448" s="2" t="str">
        <f>"00830090"</f>
        <v>00830090</v>
      </c>
    </row>
    <row r="3449" spans="1:2" x14ac:dyDescent="0.25">
      <c r="A3449" s="2">
        <v>3446</v>
      </c>
      <c r="B3449" s="2" t="str">
        <f>"00830096"</f>
        <v>00830096</v>
      </c>
    </row>
    <row r="3450" spans="1:2" x14ac:dyDescent="0.25">
      <c r="A3450" s="2">
        <v>3447</v>
      </c>
      <c r="B3450" s="2" t="str">
        <f>"00830105"</f>
        <v>00830105</v>
      </c>
    </row>
    <row r="3451" spans="1:2" x14ac:dyDescent="0.25">
      <c r="A3451" s="2">
        <v>3448</v>
      </c>
      <c r="B3451" s="2" t="str">
        <f>"00830129"</f>
        <v>00830129</v>
      </c>
    </row>
    <row r="3452" spans="1:2" x14ac:dyDescent="0.25">
      <c r="A3452" s="2">
        <v>3449</v>
      </c>
      <c r="B3452" s="2" t="str">
        <f>"00830176"</f>
        <v>00830176</v>
      </c>
    </row>
    <row r="3453" spans="1:2" x14ac:dyDescent="0.25">
      <c r="A3453" s="2">
        <v>3450</v>
      </c>
      <c r="B3453" s="2" t="str">
        <f>"00830205"</f>
        <v>00830205</v>
      </c>
    </row>
    <row r="3454" spans="1:2" x14ac:dyDescent="0.25">
      <c r="A3454" s="2">
        <v>3451</v>
      </c>
      <c r="B3454" s="2" t="str">
        <f>"00830239"</f>
        <v>00830239</v>
      </c>
    </row>
    <row r="3455" spans="1:2" x14ac:dyDescent="0.25">
      <c r="A3455" s="2">
        <v>3452</v>
      </c>
      <c r="B3455" s="2" t="str">
        <f>"00830268"</f>
        <v>00830268</v>
      </c>
    </row>
    <row r="3456" spans="1:2" x14ac:dyDescent="0.25">
      <c r="A3456" s="2">
        <v>3453</v>
      </c>
      <c r="B3456" s="2" t="str">
        <f>"00830298"</f>
        <v>00830298</v>
      </c>
    </row>
    <row r="3457" spans="1:2" x14ac:dyDescent="0.25">
      <c r="A3457" s="2">
        <v>3454</v>
      </c>
      <c r="B3457" s="2" t="str">
        <f>"00830333"</f>
        <v>00830333</v>
      </c>
    </row>
    <row r="3458" spans="1:2" x14ac:dyDescent="0.25">
      <c r="A3458" s="2">
        <v>3455</v>
      </c>
      <c r="B3458" s="2" t="str">
        <f>"00830353"</f>
        <v>00830353</v>
      </c>
    </row>
    <row r="3459" spans="1:2" x14ac:dyDescent="0.25">
      <c r="A3459" s="2">
        <v>3456</v>
      </c>
      <c r="B3459" s="2" t="str">
        <f>"00830362"</f>
        <v>00830362</v>
      </c>
    </row>
    <row r="3460" spans="1:2" x14ac:dyDescent="0.25">
      <c r="A3460" s="2">
        <v>3457</v>
      </c>
      <c r="B3460" s="2" t="str">
        <f>"00830389"</f>
        <v>00830389</v>
      </c>
    </row>
    <row r="3461" spans="1:2" x14ac:dyDescent="0.25">
      <c r="A3461" s="2">
        <v>3458</v>
      </c>
      <c r="B3461" s="2" t="str">
        <f>"00830406"</f>
        <v>00830406</v>
      </c>
    </row>
    <row r="3462" spans="1:2" x14ac:dyDescent="0.25">
      <c r="A3462" s="2">
        <v>3459</v>
      </c>
      <c r="B3462" s="2" t="str">
        <f>"00830409"</f>
        <v>00830409</v>
      </c>
    </row>
    <row r="3463" spans="1:2" x14ac:dyDescent="0.25">
      <c r="A3463" s="2">
        <v>3460</v>
      </c>
      <c r="B3463" s="2" t="str">
        <f>"00830414"</f>
        <v>00830414</v>
      </c>
    </row>
    <row r="3464" spans="1:2" x14ac:dyDescent="0.25">
      <c r="A3464" s="2">
        <v>3461</v>
      </c>
      <c r="B3464" s="2" t="str">
        <f>"00830426"</f>
        <v>00830426</v>
      </c>
    </row>
    <row r="3465" spans="1:2" x14ac:dyDescent="0.25">
      <c r="A3465" s="2">
        <v>3462</v>
      </c>
      <c r="B3465" s="2" t="str">
        <f>"00830462"</f>
        <v>00830462</v>
      </c>
    </row>
    <row r="3466" spans="1:2" x14ac:dyDescent="0.25">
      <c r="A3466" s="2">
        <v>3463</v>
      </c>
      <c r="B3466" s="2" t="str">
        <f>"00830464"</f>
        <v>00830464</v>
      </c>
    </row>
    <row r="3467" spans="1:2" x14ac:dyDescent="0.25">
      <c r="A3467" s="2">
        <v>3464</v>
      </c>
      <c r="B3467" s="2" t="str">
        <f>"00830470"</f>
        <v>00830470</v>
      </c>
    </row>
    <row r="3468" spans="1:2" x14ac:dyDescent="0.25">
      <c r="A3468" s="2">
        <v>3465</v>
      </c>
      <c r="B3468" s="2" t="str">
        <f>"00830473"</f>
        <v>00830473</v>
      </c>
    </row>
    <row r="3469" spans="1:2" x14ac:dyDescent="0.25">
      <c r="A3469" s="2">
        <v>3466</v>
      </c>
      <c r="B3469" s="2" t="str">
        <f>"00830500"</f>
        <v>00830500</v>
      </c>
    </row>
    <row r="3470" spans="1:2" x14ac:dyDescent="0.25">
      <c r="A3470" s="2">
        <v>3467</v>
      </c>
      <c r="B3470" s="2" t="str">
        <f>"00830524"</f>
        <v>00830524</v>
      </c>
    </row>
    <row r="3471" spans="1:2" x14ac:dyDescent="0.25">
      <c r="A3471" s="2">
        <v>3468</v>
      </c>
      <c r="B3471" s="2" t="str">
        <f>"00830542"</f>
        <v>00830542</v>
      </c>
    </row>
    <row r="3472" spans="1:2" x14ac:dyDescent="0.25">
      <c r="A3472" s="2">
        <v>3469</v>
      </c>
      <c r="B3472" s="2" t="str">
        <f>"00830559"</f>
        <v>00830559</v>
      </c>
    </row>
    <row r="3473" spans="1:2" x14ac:dyDescent="0.25">
      <c r="A3473" s="2">
        <v>3470</v>
      </c>
      <c r="B3473" s="2" t="str">
        <f>"00830601"</f>
        <v>00830601</v>
      </c>
    </row>
    <row r="3474" spans="1:2" x14ac:dyDescent="0.25">
      <c r="A3474" s="2">
        <v>3471</v>
      </c>
      <c r="B3474" s="2" t="str">
        <f>"00830632"</f>
        <v>00830632</v>
      </c>
    </row>
    <row r="3475" spans="1:2" x14ac:dyDescent="0.25">
      <c r="A3475" s="2">
        <v>3472</v>
      </c>
      <c r="B3475" s="2" t="str">
        <f>"00830641"</f>
        <v>00830641</v>
      </c>
    </row>
    <row r="3476" spans="1:2" x14ac:dyDescent="0.25">
      <c r="A3476" s="2">
        <v>3473</v>
      </c>
      <c r="B3476" s="2" t="str">
        <f>"00830647"</f>
        <v>00830647</v>
      </c>
    </row>
    <row r="3477" spans="1:2" x14ac:dyDescent="0.25">
      <c r="A3477" s="2">
        <v>3474</v>
      </c>
      <c r="B3477" s="2" t="str">
        <f>"00830656"</f>
        <v>00830656</v>
      </c>
    </row>
    <row r="3478" spans="1:2" x14ac:dyDescent="0.25">
      <c r="A3478" s="2">
        <v>3475</v>
      </c>
      <c r="B3478" s="2" t="str">
        <f>"00830662"</f>
        <v>00830662</v>
      </c>
    </row>
    <row r="3479" spans="1:2" x14ac:dyDescent="0.25">
      <c r="A3479" s="2">
        <v>3476</v>
      </c>
      <c r="B3479" s="2" t="str">
        <f>"00830663"</f>
        <v>00830663</v>
      </c>
    </row>
    <row r="3480" spans="1:2" x14ac:dyDescent="0.25">
      <c r="A3480" s="2">
        <v>3477</v>
      </c>
      <c r="B3480" s="2" t="str">
        <f>"00830665"</f>
        <v>00830665</v>
      </c>
    </row>
    <row r="3481" spans="1:2" x14ac:dyDescent="0.25">
      <c r="A3481" s="2">
        <v>3478</v>
      </c>
      <c r="B3481" s="2" t="str">
        <f>"00830689"</f>
        <v>00830689</v>
      </c>
    </row>
    <row r="3482" spans="1:2" x14ac:dyDescent="0.25">
      <c r="A3482" s="2">
        <v>3479</v>
      </c>
      <c r="B3482" s="2" t="str">
        <f>"00830728"</f>
        <v>00830728</v>
      </c>
    </row>
    <row r="3483" spans="1:2" x14ac:dyDescent="0.25">
      <c r="A3483" s="2">
        <v>3480</v>
      </c>
      <c r="B3483" s="2" t="str">
        <f>"00830734"</f>
        <v>00830734</v>
      </c>
    </row>
    <row r="3484" spans="1:2" x14ac:dyDescent="0.25">
      <c r="A3484" s="2">
        <v>3481</v>
      </c>
      <c r="B3484" s="2" t="str">
        <f>"00830738"</f>
        <v>00830738</v>
      </c>
    </row>
    <row r="3485" spans="1:2" x14ac:dyDescent="0.25">
      <c r="A3485" s="2">
        <v>3482</v>
      </c>
      <c r="B3485" s="2" t="str">
        <f>"00830794"</f>
        <v>00830794</v>
      </c>
    </row>
    <row r="3486" spans="1:2" x14ac:dyDescent="0.25">
      <c r="A3486" s="2">
        <v>3483</v>
      </c>
      <c r="B3486" s="2" t="str">
        <f>"00830866"</f>
        <v>00830866</v>
      </c>
    </row>
    <row r="3487" spans="1:2" x14ac:dyDescent="0.25">
      <c r="A3487" s="2">
        <v>3484</v>
      </c>
      <c r="B3487" s="2" t="str">
        <f>"00830922"</f>
        <v>00830922</v>
      </c>
    </row>
    <row r="3488" spans="1:2" x14ac:dyDescent="0.25">
      <c r="A3488" s="2">
        <v>3485</v>
      </c>
      <c r="B3488" s="2" t="str">
        <f>"00830938"</f>
        <v>00830938</v>
      </c>
    </row>
    <row r="3489" spans="1:2" x14ac:dyDescent="0.25">
      <c r="A3489" s="2">
        <v>3486</v>
      </c>
      <c r="B3489" s="2" t="str">
        <f>"00830954"</f>
        <v>00830954</v>
      </c>
    </row>
    <row r="3490" spans="1:2" x14ac:dyDescent="0.25">
      <c r="A3490" s="2">
        <v>3487</v>
      </c>
      <c r="B3490" s="2" t="str">
        <f>"00830989"</f>
        <v>00830989</v>
      </c>
    </row>
    <row r="3491" spans="1:2" x14ac:dyDescent="0.25">
      <c r="A3491" s="2">
        <v>3488</v>
      </c>
      <c r="B3491" s="2" t="str">
        <f>"00830995"</f>
        <v>00830995</v>
      </c>
    </row>
    <row r="3492" spans="1:2" x14ac:dyDescent="0.25">
      <c r="A3492" s="2">
        <v>3489</v>
      </c>
      <c r="B3492" s="2" t="str">
        <f>"00830997"</f>
        <v>00830997</v>
      </c>
    </row>
    <row r="3493" spans="1:2" x14ac:dyDescent="0.25">
      <c r="A3493" s="2">
        <v>3490</v>
      </c>
      <c r="B3493" s="2" t="str">
        <f>"00831029"</f>
        <v>00831029</v>
      </c>
    </row>
    <row r="3494" spans="1:2" x14ac:dyDescent="0.25">
      <c r="A3494" s="2">
        <v>3491</v>
      </c>
      <c r="B3494" s="2" t="str">
        <f>"00831056"</f>
        <v>00831056</v>
      </c>
    </row>
    <row r="3495" spans="1:2" x14ac:dyDescent="0.25">
      <c r="A3495" s="2">
        <v>3492</v>
      </c>
      <c r="B3495" s="2" t="str">
        <f>"00831059"</f>
        <v>00831059</v>
      </c>
    </row>
    <row r="3496" spans="1:2" x14ac:dyDescent="0.25">
      <c r="A3496" s="2">
        <v>3493</v>
      </c>
      <c r="B3496" s="2" t="str">
        <f>"00831090"</f>
        <v>00831090</v>
      </c>
    </row>
    <row r="3497" spans="1:2" x14ac:dyDescent="0.25">
      <c r="A3497" s="2">
        <v>3494</v>
      </c>
      <c r="B3497" s="2" t="str">
        <f>"00831145"</f>
        <v>00831145</v>
      </c>
    </row>
    <row r="3498" spans="1:2" x14ac:dyDescent="0.25">
      <c r="A3498" s="2">
        <v>3495</v>
      </c>
      <c r="B3498" s="2" t="str">
        <f>"00831206"</f>
        <v>00831206</v>
      </c>
    </row>
    <row r="3499" spans="1:2" x14ac:dyDescent="0.25">
      <c r="A3499" s="2">
        <v>3496</v>
      </c>
      <c r="B3499" s="2" t="str">
        <f>"00831256"</f>
        <v>00831256</v>
      </c>
    </row>
    <row r="3500" spans="1:2" x14ac:dyDescent="0.25">
      <c r="A3500" s="2">
        <v>3497</v>
      </c>
      <c r="B3500" s="2" t="str">
        <f>"00831281"</f>
        <v>00831281</v>
      </c>
    </row>
    <row r="3501" spans="1:2" x14ac:dyDescent="0.25">
      <c r="A3501" s="2">
        <v>3498</v>
      </c>
      <c r="B3501" s="2" t="str">
        <f>"00831303"</f>
        <v>00831303</v>
      </c>
    </row>
    <row r="3502" spans="1:2" x14ac:dyDescent="0.25">
      <c r="A3502" s="2">
        <v>3499</v>
      </c>
      <c r="B3502" s="2" t="str">
        <f>"00831310"</f>
        <v>00831310</v>
      </c>
    </row>
    <row r="3503" spans="1:2" x14ac:dyDescent="0.25">
      <c r="A3503" s="2">
        <v>3500</v>
      </c>
      <c r="B3503" s="2" t="str">
        <f>"00831337"</f>
        <v>00831337</v>
      </c>
    </row>
    <row r="3504" spans="1:2" x14ac:dyDescent="0.25">
      <c r="A3504" s="2">
        <v>3501</v>
      </c>
      <c r="B3504" s="2" t="str">
        <f>"00831339"</f>
        <v>00831339</v>
      </c>
    </row>
    <row r="3505" spans="1:2" x14ac:dyDescent="0.25">
      <c r="A3505" s="2">
        <v>3502</v>
      </c>
      <c r="B3505" s="2" t="str">
        <f>"00831342"</f>
        <v>00831342</v>
      </c>
    </row>
    <row r="3506" spans="1:2" x14ac:dyDescent="0.25">
      <c r="A3506" s="2">
        <v>3503</v>
      </c>
      <c r="B3506" s="2" t="str">
        <f>"00831345"</f>
        <v>00831345</v>
      </c>
    </row>
    <row r="3507" spans="1:2" x14ac:dyDescent="0.25">
      <c r="A3507" s="2">
        <v>3504</v>
      </c>
      <c r="B3507" s="2" t="str">
        <f>"00831366"</f>
        <v>00831366</v>
      </c>
    </row>
    <row r="3508" spans="1:2" x14ac:dyDescent="0.25">
      <c r="A3508" s="2">
        <v>3505</v>
      </c>
      <c r="B3508" s="2" t="str">
        <f>"00831379"</f>
        <v>00831379</v>
      </c>
    </row>
    <row r="3509" spans="1:2" x14ac:dyDescent="0.25">
      <c r="A3509" s="2">
        <v>3506</v>
      </c>
      <c r="B3509" s="2" t="str">
        <f>"00831380"</f>
        <v>00831380</v>
      </c>
    </row>
    <row r="3510" spans="1:2" x14ac:dyDescent="0.25">
      <c r="A3510" s="2">
        <v>3507</v>
      </c>
      <c r="B3510" s="2" t="str">
        <f>"00831396"</f>
        <v>00831396</v>
      </c>
    </row>
    <row r="3511" spans="1:2" x14ac:dyDescent="0.25">
      <c r="A3511" s="2">
        <v>3508</v>
      </c>
      <c r="B3511" s="2" t="str">
        <f>"00831407"</f>
        <v>00831407</v>
      </c>
    </row>
    <row r="3512" spans="1:2" x14ac:dyDescent="0.25">
      <c r="A3512" s="2">
        <v>3509</v>
      </c>
      <c r="B3512" s="2" t="str">
        <f>"00831463"</f>
        <v>00831463</v>
      </c>
    </row>
    <row r="3513" spans="1:2" x14ac:dyDescent="0.25">
      <c r="A3513" s="2">
        <v>3510</v>
      </c>
      <c r="B3513" s="2" t="str">
        <f>"00831474"</f>
        <v>00831474</v>
      </c>
    </row>
    <row r="3514" spans="1:2" x14ac:dyDescent="0.25">
      <c r="A3514" s="2">
        <v>3511</v>
      </c>
      <c r="B3514" s="2" t="str">
        <f>"00831504"</f>
        <v>00831504</v>
      </c>
    </row>
    <row r="3515" spans="1:2" x14ac:dyDescent="0.25">
      <c r="A3515" s="2">
        <v>3512</v>
      </c>
      <c r="B3515" s="2" t="str">
        <f>"00831508"</f>
        <v>00831508</v>
      </c>
    </row>
    <row r="3516" spans="1:2" x14ac:dyDescent="0.25">
      <c r="A3516" s="2">
        <v>3513</v>
      </c>
      <c r="B3516" s="2" t="str">
        <f>"00831517"</f>
        <v>00831517</v>
      </c>
    </row>
    <row r="3517" spans="1:2" x14ac:dyDescent="0.25">
      <c r="A3517" s="2">
        <v>3514</v>
      </c>
      <c r="B3517" s="2" t="str">
        <f>"00831527"</f>
        <v>00831527</v>
      </c>
    </row>
    <row r="3518" spans="1:2" x14ac:dyDescent="0.25">
      <c r="A3518" s="2">
        <v>3515</v>
      </c>
      <c r="B3518" s="2" t="str">
        <f>"00831532"</f>
        <v>00831532</v>
      </c>
    </row>
    <row r="3519" spans="1:2" x14ac:dyDescent="0.25">
      <c r="A3519" s="2">
        <v>3516</v>
      </c>
      <c r="B3519" s="2" t="str">
        <f>"00831586"</f>
        <v>00831586</v>
      </c>
    </row>
    <row r="3520" spans="1:2" x14ac:dyDescent="0.25">
      <c r="A3520" s="2">
        <v>3517</v>
      </c>
      <c r="B3520" s="2" t="str">
        <f>"00831613"</f>
        <v>00831613</v>
      </c>
    </row>
    <row r="3521" spans="1:2" x14ac:dyDescent="0.25">
      <c r="A3521" s="2">
        <v>3518</v>
      </c>
      <c r="B3521" s="2" t="str">
        <f>"00831638"</f>
        <v>00831638</v>
      </c>
    </row>
    <row r="3522" spans="1:2" x14ac:dyDescent="0.25">
      <c r="A3522" s="2">
        <v>3519</v>
      </c>
      <c r="B3522" s="2" t="str">
        <f>"00831657"</f>
        <v>00831657</v>
      </c>
    </row>
    <row r="3523" spans="1:2" x14ac:dyDescent="0.25">
      <c r="A3523" s="2">
        <v>3520</v>
      </c>
      <c r="B3523" s="2" t="str">
        <f>"00831661"</f>
        <v>00831661</v>
      </c>
    </row>
    <row r="3524" spans="1:2" x14ac:dyDescent="0.25">
      <c r="A3524" s="2">
        <v>3521</v>
      </c>
      <c r="B3524" s="2" t="str">
        <f>"00831676"</f>
        <v>00831676</v>
      </c>
    </row>
    <row r="3525" spans="1:2" x14ac:dyDescent="0.25">
      <c r="A3525" s="2">
        <v>3522</v>
      </c>
      <c r="B3525" s="2" t="str">
        <f>"00831706"</f>
        <v>00831706</v>
      </c>
    </row>
    <row r="3526" spans="1:2" x14ac:dyDescent="0.25">
      <c r="A3526" s="2">
        <v>3523</v>
      </c>
      <c r="B3526" s="2" t="str">
        <f>"00831738"</f>
        <v>00831738</v>
      </c>
    </row>
    <row r="3527" spans="1:2" x14ac:dyDescent="0.25">
      <c r="A3527" s="2">
        <v>3524</v>
      </c>
      <c r="B3527" s="2" t="str">
        <f>"00831747"</f>
        <v>00831747</v>
      </c>
    </row>
    <row r="3528" spans="1:2" x14ac:dyDescent="0.25">
      <c r="A3528" s="2">
        <v>3525</v>
      </c>
      <c r="B3528" s="2" t="str">
        <f>"00831806"</f>
        <v>00831806</v>
      </c>
    </row>
    <row r="3529" spans="1:2" x14ac:dyDescent="0.25">
      <c r="A3529" s="2">
        <v>3526</v>
      </c>
      <c r="B3529" s="2" t="str">
        <f>"00831813"</f>
        <v>00831813</v>
      </c>
    </row>
    <row r="3530" spans="1:2" x14ac:dyDescent="0.25">
      <c r="A3530" s="2">
        <v>3527</v>
      </c>
      <c r="B3530" s="2" t="str">
        <f>"00831832"</f>
        <v>00831832</v>
      </c>
    </row>
    <row r="3531" spans="1:2" x14ac:dyDescent="0.25">
      <c r="A3531" s="2">
        <v>3528</v>
      </c>
      <c r="B3531" s="2" t="str">
        <f>"00831840"</f>
        <v>00831840</v>
      </c>
    </row>
    <row r="3532" spans="1:2" x14ac:dyDescent="0.25">
      <c r="A3532" s="2">
        <v>3529</v>
      </c>
      <c r="B3532" s="2" t="str">
        <f>"00831862"</f>
        <v>00831862</v>
      </c>
    </row>
    <row r="3533" spans="1:2" x14ac:dyDescent="0.25">
      <c r="A3533" s="2">
        <v>3530</v>
      </c>
      <c r="B3533" s="2" t="str">
        <f>"00831867"</f>
        <v>00831867</v>
      </c>
    </row>
    <row r="3534" spans="1:2" x14ac:dyDescent="0.25">
      <c r="A3534" s="2">
        <v>3531</v>
      </c>
      <c r="B3534" s="2" t="str">
        <f>"00831881"</f>
        <v>00831881</v>
      </c>
    </row>
    <row r="3535" spans="1:2" x14ac:dyDescent="0.25">
      <c r="A3535" s="2">
        <v>3532</v>
      </c>
      <c r="B3535" s="2" t="str">
        <f>"00831886"</f>
        <v>00831886</v>
      </c>
    </row>
    <row r="3536" spans="1:2" x14ac:dyDescent="0.25">
      <c r="A3536" s="2">
        <v>3533</v>
      </c>
      <c r="B3536" s="2" t="str">
        <f>"00831891"</f>
        <v>00831891</v>
      </c>
    </row>
    <row r="3537" spans="1:2" x14ac:dyDescent="0.25">
      <c r="A3537" s="2">
        <v>3534</v>
      </c>
      <c r="B3537" s="2" t="str">
        <f>"00831913"</f>
        <v>00831913</v>
      </c>
    </row>
    <row r="3538" spans="1:2" x14ac:dyDescent="0.25">
      <c r="A3538" s="2">
        <v>3535</v>
      </c>
      <c r="B3538" s="2" t="str">
        <f>"00831923"</f>
        <v>00831923</v>
      </c>
    </row>
    <row r="3539" spans="1:2" x14ac:dyDescent="0.25">
      <c r="A3539" s="2">
        <v>3536</v>
      </c>
      <c r="B3539" s="2" t="str">
        <f>"00831924"</f>
        <v>00831924</v>
      </c>
    </row>
    <row r="3540" spans="1:2" x14ac:dyDescent="0.25">
      <c r="A3540" s="2">
        <v>3537</v>
      </c>
      <c r="B3540" s="2" t="str">
        <f>"00831945"</f>
        <v>00831945</v>
      </c>
    </row>
    <row r="3541" spans="1:2" x14ac:dyDescent="0.25">
      <c r="A3541" s="2">
        <v>3538</v>
      </c>
      <c r="B3541" s="2" t="str">
        <f>"00831974"</f>
        <v>00831974</v>
      </c>
    </row>
    <row r="3542" spans="1:2" x14ac:dyDescent="0.25">
      <c r="A3542" s="2">
        <v>3539</v>
      </c>
      <c r="B3542" s="2" t="str">
        <f>"00832003"</f>
        <v>00832003</v>
      </c>
    </row>
    <row r="3543" spans="1:2" x14ac:dyDescent="0.25">
      <c r="A3543" s="2">
        <v>3540</v>
      </c>
      <c r="B3543" s="2" t="str">
        <f>"00832049"</f>
        <v>00832049</v>
      </c>
    </row>
    <row r="3544" spans="1:2" x14ac:dyDescent="0.25">
      <c r="A3544" s="2">
        <v>3541</v>
      </c>
      <c r="B3544" s="2" t="str">
        <f>"00832062"</f>
        <v>00832062</v>
      </c>
    </row>
    <row r="3545" spans="1:2" x14ac:dyDescent="0.25">
      <c r="A3545" s="2">
        <v>3542</v>
      </c>
      <c r="B3545" s="2" t="str">
        <f>"00832102"</f>
        <v>00832102</v>
      </c>
    </row>
    <row r="3546" spans="1:2" x14ac:dyDescent="0.25">
      <c r="A3546" s="2">
        <v>3543</v>
      </c>
      <c r="B3546" s="2" t="str">
        <f>"00832124"</f>
        <v>00832124</v>
      </c>
    </row>
    <row r="3547" spans="1:2" x14ac:dyDescent="0.25">
      <c r="A3547" s="2">
        <v>3544</v>
      </c>
      <c r="B3547" s="2" t="str">
        <f>"00832132"</f>
        <v>00832132</v>
      </c>
    </row>
    <row r="3548" spans="1:2" x14ac:dyDescent="0.25">
      <c r="A3548" s="2">
        <v>3545</v>
      </c>
      <c r="B3548" s="2" t="str">
        <f>"00832166"</f>
        <v>00832166</v>
      </c>
    </row>
    <row r="3549" spans="1:2" x14ac:dyDescent="0.25">
      <c r="A3549" s="2">
        <v>3546</v>
      </c>
      <c r="B3549" s="2" t="str">
        <f>"00832172"</f>
        <v>00832172</v>
      </c>
    </row>
    <row r="3550" spans="1:2" x14ac:dyDescent="0.25">
      <c r="A3550" s="2">
        <v>3547</v>
      </c>
      <c r="B3550" s="2" t="str">
        <f>"00832173"</f>
        <v>00832173</v>
      </c>
    </row>
    <row r="3551" spans="1:2" x14ac:dyDescent="0.25">
      <c r="A3551" s="2">
        <v>3548</v>
      </c>
      <c r="B3551" s="2" t="str">
        <f>"00832177"</f>
        <v>00832177</v>
      </c>
    </row>
    <row r="3552" spans="1:2" x14ac:dyDescent="0.25">
      <c r="A3552" s="2">
        <v>3549</v>
      </c>
      <c r="B3552" s="2" t="str">
        <f>"00832183"</f>
        <v>00832183</v>
      </c>
    </row>
    <row r="3553" spans="1:2" x14ac:dyDescent="0.25">
      <c r="A3553" s="2">
        <v>3550</v>
      </c>
      <c r="B3553" s="2" t="str">
        <f>"00832200"</f>
        <v>00832200</v>
      </c>
    </row>
    <row r="3554" spans="1:2" x14ac:dyDescent="0.25">
      <c r="A3554" s="2">
        <v>3551</v>
      </c>
      <c r="B3554" s="2" t="str">
        <f>"00832209"</f>
        <v>00832209</v>
      </c>
    </row>
    <row r="3555" spans="1:2" x14ac:dyDescent="0.25">
      <c r="A3555" s="2">
        <v>3552</v>
      </c>
      <c r="B3555" s="2" t="str">
        <f>"00832228"</f>
        <v>00832228</v>
      </c>
    </row>
    <row r="3556" spans="1:2" x14ac:dyDescent="0.25">
      <c r="A3556" s="2">
        <v>3553</v>
      </c>
      <c r="B3556" s="2" t="str">
        <f>"00832255"</f>
        <v>00832255</v>
      </c>
    </row>
    <row r="3557" spans="1:2" x14ac:dyDescent="0.25">
      <c r="A3557" s="2">
        <v>3554</v>
      </c>
      <c r="B3557" s="2" t="str">
        <f>"00832257"</f>
        <v>00832257</v>
      </c>
    </row>
    <row r="3558" spans="1:2" x14ac:dyDescent="0.25">
      <c r="A3558" s="2">
        <v>3555</v>
      </c>
      <c r="B3558" s="2" t="str">
        <f>"00832282"</f>
        <v>00832282</v>
      </c>
    </row>
    <row r="3559" spans="1:2" x14ac:dyDescent="0.25">
      <c r="A3559" s="2">
        <v>3556</v>
      </c>
      <c r="B3559" s="2" t="str">
        <f>"00832292"</f>
        <v>00832292</v>
      </c>
    </row>
    <row r="3560" spans="1:2" x14ac:dyDescent="0.25">
      <c r="A3560" s="2">
        <v>3557</v>
      </c>
      <c r="B3560" s="2" t="str">
        <f>"00832305"</f>
        <v>00832305</v>
      </c>
    </row>
    <row r="3561" spans="1:2" x14ac:dyDescent="0.25">
      <c r="A3561" s="2">
        <v>3558</v>
      </c>
      <c r="B3561" s="2" t="str">
        <f>"00832325"</f>
        <v>00832325</v>
      </c>
    </row>
    <row r="3562" spans="1:2" x14ac:dyDescent="0.25">
      <c r="A3562" s="2">
        <v>3559</v>
      </c>
      <c r="B3562" s="2" t="str">
        <f>"00832334"</f>
        <v>00832334</v>
      </c>
    </row>
    <row r="3563" spans="1:2" x14ac:dyDescent="0.25">
      <c r="A3563" s="2">
        <v>3560</v>
      </c>
      <c r="B3563" s="2" t="str">
        <f>"00832346"</f>
        <v>00832346</v>
      </c>
    </row>
    <row r="3564" spans="1:2" x14ac:dyDescent="0.25">
      <c r="A3564" s="2">
        <v>3561</v>
      </c>
      <c r="B3564" s="2" t="str">
        <f>"00832420"</f>
        <v>00832420</v>
      </c>
    </row>
    <row r="3565" spans="1:2" x14ac:dyDescent="0.25">
      <c r="A3565" s="2">
        <v>3562</v>
      </c>
      <c r="B3565" s="2" t="str">
        <f>"00832449"</f>
        <v>00832449</v>
      </c>
    </row>
    <row r="3566" spans="1:2" x14ac:dyDescent="0.25">
      <c r="A3566" s="2">
        <v>3563</v>
      </c>
      <c r="B3566" s="2" t="str">
        <f>"00832453"</f>
        <v>00832453</v>
      </c>
    </row>
    <row r="3567" spans="1:2" x14ac:dyDescent="0.25">
      <c r="A3567" s="2">
        <v>3564</v>
      </c>
      <c r="B3567" s="2" t="str">
        <f>"00832459"</f>
        <v>00832459</v>
      </c>
    </row>
    <row r="3568" spans="1:2" x14ac:dyDescent="0.25">
      <c r="A3568" s="2">
        <v>3565</v>
      </c>
      <c r="B3568" s="2" t="str">
        <f>"00832475"</f>
        <v>00832475</v>
      </c>
    </row>
    <row r="3569" spans="1:2" x14ac:dyDescent="0.25">
      <c r="A3569" s="2">
        <v>3566</v>
      </c>
      <c r="B3569" s="2" t="str">
        <f>"00832493"</f>
        <v>00832493</v>
      </c>
    </row>
    <row r="3570" spans="1:2" x14ac:dyDescent="0.25">
      <c r="A3570" s="2">
        <v>3567</v>
      </c>
      <c r="B3570" s="2" t="str">
        <f>"00832527"</f>
        <v>00832527</v>
      </c>
    </row>
    <row r="3571" spans="1:2" x14ac:dyDescent="0.25">
      <c r="A3571" s="2">
        <v>3568</v>
      </c>
      <c r="B3571" s="2" t="str">
        <f>"00832533"</f>
        <v>00832533</v>
      </c>
    </row>
    <row r="3572" spans="1:2" x14ac:dyDescent="0.25">
      <c r="A3572" s="2">
        <v>3569</v>
      </c>
      <c r="B3572" s="2" t="str">
        <f>"00832544"</f>
        <v>00832544</v>
      </c>
    </row>
    <row r="3573" spans="1:2" x14ac:dyDescent="0.25">
      <c r="A3573" s="2">
        <v>3570</v>
      </c>
      <c r="B3573" s="2" t="str">
        <f>"00832568"</f>
        <v>00832568</v>
      </c>
    </row>
    <row r="3574" spans="1:2" x14ac:dyDescent="0.25">
      <c r="A3574" s="2">
        <v>3571</v>
      </c>
      <c r="B3574" s="2" t="str">
        <f>"00832573"</f>
        <v>00832573</v>
      </c>
    </row>
    <row r="3575" spans="1:2" x14ac:dyDescent="0.25">
      <c r="A3575" s="2">
        <v>3572</v>
      </c>
      <c r="B3575" s="2" t="str">
        <f>"00832577"</f>
        <v>00832577</v>
      </c>
    </row>
    <row r="3576" spans="1:2" x14ac:dyDescent="0.25">
      <c r="A3576" s="2">
        <v>3573</v>
      </c>
      <c r="B3576" s="2" t="str">
        <f>"00832580"</f>
        <v>00832580</v>
      </c>
    </row>
    <row r="3577" spans="1:2" x14ac:dyDescent="0.25">
      <c r="A3577" s="2">
        <v>3574</v>
      </c>
      <c r="B3577" s="2" t="str">
        <f>"00832591"</f>
        <v>00832591</v>
      </c>
    </row>
    <row r="3578" spans="1:2" x14ac:dyDescent="0.25">
      <c r="A3578" s="2">
        <v>3575</v>
      </c>
      <c r="B3578" s="2" t="str">
        <f>"00832602"</f>
        <v>00832602</v>
      </c>
    </row>
    <row r="3579" spans="1:2" x14ac:dyDescent="0.25">
      <c r="A3579" s="2">
        <v>3576</v>
      </c>
      <c r="B3579" s="2" t="str">
        <f>"00832618"</f>
        <v>00832618</v>
      </c>
    </row>
    <row r="3580" spans="1:2" x14ac:dyDescent="0.25">
      <c r="A3580" s="2">
        <v>3577</v>
      </c>
      <c r="B3580" s="2" t="str">
        <f>"00832630"</f>
        <v>00832630</v>
      </c>
    </row>
    <row r="3581" spans="1:2" x14ac:dyDescent="0.25">
      <c r="A3581" s="2">
        <v>3578</v>
      </c>
      <c r="B3581" s="2" t="str">
        <f>"00832665"</f>
        <v>00832665</v>
      </c>
    </row>
    <row r="3582" spans="1:2" x14ac:dyDescent="0.25">
      <c r="A3582" s="2">
        <v>3579</v>
      </c>
      <c r="B3582" s="2" t="str">
        <f>"00832670"</f>
        <v>00832670</v>
      </c>
    </row>
    <row r="3583" spans="1:2" x14ac:dyDescent="0.25">
      <c r="A3583" s="2">
        <v>3580</v>
      </c>
      <c r="B3583" s="2" t="str">
        <f>"00832672"</f>
        <v>00832672</v>
      </c>
    </row>
    <row r="3584" spans="1:2" x14ac:dyDescent="0.25">
      <c r="A3584" s="2">
        <v>3581</v>
      </c>
      <c r="B3584" s="2" t="str">
        <f>"00832722"</f>
        <v>00832722</v>
      </c>
    </row>
    <row r="3585" spans="1:2" x14ac:dyDescent="0.25">
      <c r="A3585" s="2">
        <v>3582</v>
      </c>
      <c r="B3585" s="2" t="str">
        <f>"00832734"</f>
        <v>00832734</v>
      </c>
    </row>
    <row r="3586" spans="1:2" x14ac:dyDescent="0.25">
      <c r="A3586" s="2">
        <v>3583</v>
      </c>
      <c r="B3586" s="2" t="str">
        <f>"00832751"</f>
        <v>00832751</v>
      </c>
    </row>
    <row r="3587" spans="1:2" x14ac:dyDescent="0.25">
      <c r="A3587" s="2">
        <v>3584</v>
      </c>
      <c r="B3587" s="2" t="str">
        <f>"00832766"</f>
        <v>00832766</v>
      </c>
    </row>
    <row r="3588" spans="1:2" x14ac:dyDescent="0.25">
      <c r="A3588" s="2">
        <v>3585</v>
      </c>
      <c r="B3588" s="2" t="str">
        <f>"00832770"</f>
        <v>00832770</v>
      </c>
    </row>
    <row r="3589" spans="1:2" x14ac:dyDescent="0.25">
      <c r="A3589" s="2">
        <v>3586</v>
      </c>
      <c r="B3589" s="2" t="str">
        <f>"00832785"</f>
        <v>00832785</v>
      </c>
    </row>
    <row r="3590" spans="1:2" x14ac:dyDescent="0.25">
      <c r="A3590" s="2">
        <v>3587</v>
      </c>
      <c r="B3590" s="2" t="str">
        <f>"00832799"</f>
        <v>00832799</v>
      </c>
    </row>
    <row r="3591" spans="1:2" x14ac:dyDescent="0.25">
      <c r="A3591" s="2">
        <v>3588</v>
      </c>
      <c r="B3591" s="2" t="str">
        <f>"00832819"</f>
        <v>00832819</v>
      </c>
    </row>
    <row r="3592" spans="1:2" x14ac:dyDescent="0.25">
      <c r="A3592" s="2">
        <v>3589</v>
      </c>
      <c r="B3592" s="2" t="str">
        <f>"00832826"</f>
        <v>00832826</v>
      </c>
    </row>
    <row r="3593" spans="1:2" x14ac:dyDescent="0.25">
      <c r="A3593" s="2">
        <v>3590</v>
      </c>
      <c r="B3593" s="2" t="str">
        <f>"00832833"</f>
        <v>00832833</v>
      </c>
    </row>
    <row r="3594" spans="1:2" x14ac:dyDescent="0.25">
      <c r="A3594" s="2">
        <v>3591</v>
      </c>
      <c r="B3594" s="2" t="str">
        <f>"00832840"</f>
        <v>00832840</v>
      </c>
    </row>
    <row r="3595" spans="1:2" x14ac:dyDescent="0.25">
      <c r="A3595" s="2">
        <v>3592</v>
      </c>
      <c r="B3595" s="2" t="str">
        <f>"00832843"</f>
        <v>00832843</v>
      </c>
    </row>
    <row r="3596" spans="1:2" x14ac:dyDescent="0.25">
      <c r="A3596" s="2">
        <v>3593</v>
      </c>
      <c r="B3596" s="2" t="str">
        <f>"00832862"</f>
        <v>00832862</v>
      </c>
    </row>
    <row r="3597" spans="1:2" x14ac:dyDescent="0.25">
      <c r="A3597" s="2">
        <v>3594</v>
      </c>
      <c r="B3597" s="2" t="str">
        <f>"00832865"</f>
        <v>00832865</v>
      </c>
    </row>
    <row r="3598" spans="1:2" x14ac:dyDescent="0.25">
      <c r="A3598" s="2">
        <v>3595</v>
      </c>
      <c r="B3598" s="2" t="str">
        <f>"00832871"</f>
        <v>00832871</v>
      </c>
    </row>
    <row r="3599" spans="1:2" x14ac:dyDescent="0.25">
      <c r="A3599" s="2">
        <v>3596</v>
      </c>
      <c r="B3599" s="2" t="str">
        <f>"00832894"</f>
        <v>00832894</v>
      </c>
    </row>
    <row r="3600" spans="1:2" x14ac:dyDescent="0.25">
      <c r="A3600" s="2">
        <v>3597</v>
      </c>
      <c r="B3600" s="2" t="str">
        <f>"00832902"</f>
        <v>00832902</v>
      </c>
    </row>
    <row r="3601" spans="1:2" x14ac:dyDescent="0.25">
      <c r="A3601" s="2">
        <v>3598</v>
      </c>
      <c r="B3601" s="2" t="str">
        <f>"00832909"</f>
        <v>00832909</v>
      </c>
    </row>
    <row r="3602" spans="1:2" x14ac:dyDescent="0.25">
      <c r="A3602" s="2">
        <v>3599</v>
      </c>
      <c r="B3602" s="2" t="str">
        <f>"00832913"</f>
        <v>00832913</v>
      </c>
    </row>
    <row r="3603" spans="1:2" x14ac:dyDescent="0.25">
      <c r="A3603" s="2">
        <v>3600</v>
      </c>
      <c r="B3603" s="2" t="str">
        <f>"00832935"</f>
        <v>00832935</v>
      </c>
    </row>
    <row r="3604" spans="1:2" x14ac:dyDescent="0.25">
      <c r="A3604" s="2">
        <v>3601</v>
      </c>
      <c r="B3604" s="2" t="str">
        <f>"00832964"</f>
        <v>00832964</v>
      </c>
    </row>
    <row r="3605" spans="1:2" x14ac:dyDescent="0.25">
      <c r="A3605" s="2">
        <v>3602</v>
      </c>
      <c r="B3605" s="2" t="str">
        <f>"00832972"</f>
        <v>00832972</v>
      </c>
    </row>
    <row r="3606" spans="1:2" x14ac:dyDescent="0.25">
      <c r="A3606" s="2">
        <v>3603</v>
      </c>
      <c r="B3606" s="2" t="str">
        <f>"00833006"</f>
        <v>00833006</v>
      </c>
    </row>
    <row r="3607" spans="1:2" x14ac:dyDescent="0.25">
      <c r="A3607" s="2">
        <v>3604</v>
      </c>
      <c r="B3607" s="2" t="str">
        <f>"00833021"</f>
        <v>00833021</v>
      </c>
    </row>
    <row r="3608" spans="1:2" x14ac:dyDescent="0.25">
      <c r="A3608" s="2">
        <v>3605</v>
      </c>
      <c r="B3608" s="2" t="str">
        <f>"00833046"</f>
        <v>00833046</v>
      </c>
    </row>
    <row r="3609" spans="1:2" x14ac:dyDescent="0.25">
      <c r="A3609" s="2">
        <v>3606</v>
      </c>
      <c r="B3609" s="2" t="str">
        <f>"00833085"</f>
        <v>00833085</v>
      </c>
    </row>
    <row r="3610" spans="1:2" x14ac:dyDescent="0.25">
      <c r="A3610" s="2">
        <v>3607</v>
      </c>
      <c r="B3610" s="2" t="str">
        <f>"00833120"</f>
        <v>00833120</v>
      </c>
    </row>
    <row r="3611" spans="1:2" x14ac:dyDescent="0.25">
      <c r="A3611" s="2">
        <v>3608</v>
      </c>
      <c r="B3611" s="2" t="str">
        <f>"00833129"</f>
        <v>00833129</v>
      </c>
    </row>
    <row r="3612" spans="1:2" x14ac:dyDescent="0.25">
      <c r="A3612" s="2">
        <v>3609</v>
      </c>
      <c r="B3612" s="2" t="str">
        <f>"00833138"</f>
        <v>00833138</v>
      </c>
    </row>
    <row r="3613" spans="1:2" x14ac:dyDescent="0.25">
      <c r="A3613" s="2">
        <v>3610</v>
      </c>
      <c r="B3613" s="2" t="str">
        <f>"00833140"</f>
        <v>00833140</v>
      </c>
    </row>
    <row r="3614" spans="1:2" x14ac:dyDescent="0.25">
      <c r="A3614" s="2">
        <v>3611</v>
      </c>
      <c r="B3614" s="2" t="str">
        <f>"00833179"</f>
        <v>00833179</v>
      </c>
    </row>
    <row r="3615" spans="1:2" x14ac:dyDescent="0.25">
      <c r="A3615" s="2">
        <v>3612</v>
      </c>
      <c r="B3615" s="2" t="str">
        <f>"00833183"</f>
        <v>00833183</v>
      </c>
    </row>
    <row r="3616" spans="1:2" x14ac:dyDescent="0.25">
      <c r="A3616" s="2">
        <v>3613</v>
      </c>
      <c r="B3616" s="2" t="str">
        <f>"00833187"</f>
        <v>00833187</v>
      </c>
    </row>
    <row r="3617" spans="1:2" x14ac:dyDescent="0.25">
      <c r="A3617" s="2">
        <v>3614</v>
      </c>
      <c r="B3617" s="2" t="str">
        <f>"00833245"</f>
        <v>00833245</v>
      </c>
    </row>
    <row r="3618" spans="1:2" x14ac:dyDescent="0.25">
      <c r="A3618" s="2">
        <v>3615</v>
      </c>
      <c r="B3618" s="2" t="str">
        <f>"00833261"</f>
        <v>00833261</v>
      </c>
    </row>
    <row r="3619" spans="1:2" x14ac:dyDescent="0.25">
      <c r="A3619" s="2">
        <v>3616</v>
      </c>
      <c r="B3619" s="2" t="str">
        <f>"00833264"</f>
        <v>00833264</v>
      </c>
    </row>
    <row r="3620" spans="1:2" x14ac:dyDescent="0.25">
      <c r="A3620" s="2">
        <v>3617</v>
      </c>
      <c r="B3620" s="2" t="str">
        <f>"00833271"</f>
        <v>00833271</v>
      </c>
    </row>
    <row r="3621" spans="1:2" x14ac:dyDescent="0.25">
      <c r="A3621" s="2">
        <v>3618</v>
      </c>
      <c r="B3621" s="2" t="str">
        <f>"00833295"</f>
        <v>00833295</v>
      </c>
    </row>
    <row r="3622" spans="1:2" x14ac:dyDescent="0.25">
      <c r="A3622" s="2">
        <v>3619</v>
      </c>
      <c r="B3622" s="2" t="str">
        <f>"00833299"</f>
        <v>00833299</v>
      </c>
    </row>
    <row r="3623" spans="1:2" x14ac:dyDescent="0.25">
      <c r="A3623" s="2">
        <v>3620</v>
      </c>
      <c r="B3623" s="2" t="str">
        <f>"00833311"</f>
        <v>00833311</v>
      </c>
    </row>
    <row r="3624" spans="1:2" x14ac:dyDescent="0.25">
      <c r="A3624" s="2">
        <v>3621</v>
      </c>
      <c r="B3624" s="2" t="str">
        <f>"00833317"</f>
        <v>00833317</v>
      </c>
    </row>
    <row r="3625" spans="1:2" x14ac:dyDescent="0.25">
      <c r="A3625" s="2">
        <v>3622</v>
      </c>
      <c r="B3625" s="2" t="str">
        <f>"00833327"</f>
        <v>00833327</v>
      </c>
    </row>
    <row r="3626" spans="1:2" x14ac:dyDescent="0.25">
      <c r="A3626" s="2">
        <v>3623</v>
      </c>
      <c r="B3626" s="2" t="str">
        <f>"00833330"</f>
        <v>00833330</v>
      </c>
    </row>
    <row r="3627" spans="1:2" x14ac:dyDescent="0.25">
      <c r="A3627" s="2">
        <v>3624</v>
      </c>
      <c r="B3627" s="2" t="str">
        <f>"00833335"</f>
        <v>00833335</v>
      </c>
    </row>
    <row r="3628" spans="1:2" x14ac:dyDescent="0.25">
      <c r="A3628" s="2">
        <v>3625</v>
      </c>
      <c r="B3628" s="2" t="str">
        <f>"00833364"</f>
        <v>00833364</v>
      </c>
    </row>
    <row r="3629" spans="1:2" x14ac:dyDescent="0.25">
      <c r="A3629" s="2">
        <v>3626</v>
      </c>
      <c r="B3629" s="2" t="str">
        <f>"00833377"</f>
        <v>00833377</v>
      </c>
    </row>
    <row r="3630" spans="1:2" x14ac:dyDescent="0.25">
      <c r="A3630" s="2">
        <v>3627</v>
      </c>
      <c r="B3630" s="2" t="str">
        <f>"00833384"</f>
        <v>00833384</v>
      </c>
    </row>
    <row r="3631" spans="1:2" x14ac:dyDescent="0.25">
      <c r="A3631" s="2">
        <v>3628</v>
      </c>
      <c r="B3631" s="2" t="str">
        <f>"00833393"</f>
        <v>00833393</v>
      </c>
    </row>
    <row r="3632" spans="1:2" x14ac:dyDescent="0.25">
      <c r="A3632" s="2">
        <v>3629</v>
      </c>
      <c r="B3632" s="2" t="str">
        <f>"00833439"</f>
        <v>00833439</v>
      </c>
    </row>
    <row r="3633" spans="1:2" x14ac:dyDescent="0.25">
      <c r="A3633" s="2">
        <v>3630</v>
      </c>
      <c r="B3633" s="2" t="str">
        <f>"00833449"</f>
        <v>00833449</v>
      </c>
    </row>
    <row r="3634" spans="1:2" x14ac:dyDescent="0.25">
      <c r="A3634" s="2">
        <v>3631</v>
      </c>
      <c r="B3634" s="2" t="str">
        <f>"00833466"</f>
        <v>00833466</v>
      </c>
    </row>
    <row r="3635" spans="1:2" x14ac:dyDescent="0.25">
      <c r="A3635" s="2">
        <v>3632</v>
      </c>
      <c r="B3635" s="2" t="str">
        <f>"00833473"</f>
        <v>00833473</v>
      </c>
    </row>
    <row r="3636" spans="1:2" x14ac:dyDescent="0.25">
      <c r="A3636" s="2">
        <v>3633</v>
      </c>
      <c r="B3636" s="2" t="str">
        <f>"00833490"</f>
        <v>00833490</v>
      </c>
    </row>
    <row r="3637" spans="1:2" x14ac:dyDescent="0.25">
      <c r="A3637" s="2">
        <v>3634</v>
      </c>
      <c r="B3637" s="2" t="str">
        <f>"00833516"</f>
        <v>00833516</v>
      </c>
    </row>
    <row r="3638" spans="1:2" x14ac:dyDescent="0.25">
      <c r="A3638" s="2">
        <v>3635</v>
      </c>
      <c r="B3638" s="2" t="str">
        <f>"00833522"</f>
        <v>00833522</v>
      </c>
    </row>
    <row r="3639" spans="1:2" x14ac:dyDescent="0.25">
      <c r="A3639" s="2">
        <v>3636</v>
      </c>
      <c r="B3639" s="2" t="str">
        <f>"00833557"</f>
        <v>00833557</v>
      </c>
    </row>
    <row r="3640" spans="1:2" x14ac:dyDescent="0.25">
      <c r="A3640" s="2">
        <v>3637</v>
      </c>
      <c r="B3640" s="2" t="str">
        <f>"00833591"</f>
        <v>00833591</v>
      </c>
    </row>
    <row r="3641" spans="1:2" x14ac:dyDescent="0.25">
      <c r="A3641" s="2">
        <v>3638</v>
      </c>
      <c r="B3641" s="2" t="str">
        <f>"00833601"</f>
        <v>00833601</v>
      </c>
    </row>
    <row r="3642" spans="1:2" x14ac:dyDescent="0.25">
      <c r="A3642" s="2">
        <v>3639</v>
      </c>
      <c r="B3642" s="2" t="str">
        <f>"00833610"</f>
        <v>00833610</v>
      </c>
    </row>
    <row r="3643" spans="1:2" x14ac:dyDescent="0.25">
      <c r="A3643" s="2">
        <v>3640</v>
      </c>
      <c r="B3643" s="2" t="str">
        <f>"00833655"</f>
        <v>00833655</v>
      </c>
    </row>
    <row r="3644" spans="1:2" x14ac:dyDescent="0.25">
      <c r="A3644" s="2">
        <v>3641</v>
      </c>
      <c r="B3644" s="2" t="str">
        <f>"00833657"</f>
        <v>00833657</v>
      </c>
    </row>
    <row r="3645" spans="1:2" x14ac:dyDescent="0.25">
      <c r="A3645" s="2">
        <v>3642</v>
      </c>
      <c r="B3645" s="2" t="str">
        <f>"00833662"</f>
        <v>00833662</v>
      </c>
    </row>
    <row r="3646" spans="1:2" x14ac:dyDescent="0.25">
      <c r="A3646" s="2">
        <v>3643</v>
      </c>
      <c r="B3646" s="2" t="str">
        <f>"00833676"</f>
        <v>00833676</v>
      </c>
    </row>
    <row r="3647" spans="1:2" x14ac:dyDescent="0.25">
      <c r="A3647" s="2">
        <v>3644</v>
      </c>
      <c r="B3647" s="2" t="str">
        <f>"00833680"</f>
        <v>00833680</v>
      </c>
    </row>
    <row r="3648" spans="1:2" x14ac:dyDescent="0.25">
      <c r="A3648" s="2">
        <v>3645</v>
      </c>
      <c r="B3648" s="2" t="str">
        <f>"00833684"</f>
        <v>00833684</v>
      </c>
    </row>
    <row r="3649" spans="1:2" x14ac:dyDescent="0.25">
      <c r="A3649" s="2">
        <v>3646</v>
      </c>
      <c r="B3649" s="2" t="str">
        <f>"00833691"</f>
        <v>00833691</v>
      </c>
    </row>
    <row r="3650" spans="1:2" x14ac:dyDescent="0.25">
      <c r="A3650" s="2">
        <v>3647</v>
      </c>
      <c r="B3650" s="2" t="str">
        <f>"00833692"</f>
        <v>00833692</v>
      </c>
    </row>
    <row r="3651" spans="1:2" x14ac:dyDescent="0.25">
      <c r="A3651" s="2">
        <v>3648</v>
      </c>
      <c r="B3651" s="2" t="str">
        <f>"00833806"</f>
        <v>00833806</v>
      </c>
    </row>
    <row r="3652" spans="1:2" x14ac:dyDescent="0.25">
      <c r="A3652" s="2">
        <v>3649</v>
      </c>
      <c r="B3652" s="2" t="str">
        <f>"00833808"</f>
        <v>00833808</v>
      </c>
    </row>
    <row r="3653" spans="1:2" x14ac:dyDescent="0.25">
      <c r="A3653" s="2">
        <v>3650</v>
      </c>
      <c r="B3653" s="2" t="str">
        <f>"00833830"</f>
        <v>00833830</v>
      </c>
    </row>
    <row r="3654" spans="1:2" x14ac:dyDescent="0.25">
      <c r="A3654" s="2">
        <v>3651</v>
      </c>
      <c r="B3654" s="2" t="str">
        <f>"00833870"</f>
        <v>00833870</v>
      </c>
    </row>
    <row r="3655" spans="1:2" x14ac:dyDescent="0.25">
      <c r="A3655" s="2">
        <v>3652</v>
      </c>
      <c r="B3655" s="2" t="str">
        <f>"00833873"</f>
        <v>00833873</v>
      </c>
    </row>
    <row r="3656" spans="1:2" x14ac:dyDescent="0.25">
      <c r="A3656" s="2">
        <v>3653</v>
      </c>
      <c r="B3656" s="2" t="str">
        <f>"00833884"</f>
        <v>00833884</v>
      </c>
    </row>
    <row r="3657" spans="1:2" x14ac:dyDescent="0.25">
      <c r="A3657" s="2">
        <v>3654</v>
      </c>
      <c r="B3657" s="2" t="str">
        <f>"00833889"</f>
        <v>00833889</v>
      </c>
    </row>
    <row r="3658" spans="1:2" x14ac:dyDescent="0.25">
      <c r="A3658" s="2">
        <v>3655</v>
      </c>
      <c r="B3658" s="2" t="str">
        <f>"00833891"</f>
        <v>00833891</v>
      </c>
    </row>
    <row r="3659" spans="1:2" x14ac:dyDescent="0.25">
      <c r="A3659" s="2">
        <v>3656</v>
      </c>
      <c r="B3659" s="2" t="str">
        <f>"00833895"</f>
        <v>00833895</v>
      </c>
    </row>
    <row r="3660" spans="1:2" x14ac:dyDescent="0.25">
      <c r="A3660" s="2">
        <v>3657</v>
      </c>
      <c r="B3660" s="2" t="str">
        <f>"00833916"</f>
        <v>00833916</v>
      </c>
    </row>
    <row r="3661" spans="1:2" x14ac:dyDescent="0.25">
      <c r="A3661" s="2">
        <v>3658</v>
      </c>
      <c r="B3661" s="2" t="str">
        <f>"00833930"</f>
        <v>00833930</v>
      </c>
    </row>
    <row r="3662" spans="1:2" x14ac:dyDescent="0.25">
      <c r="A3662" s="2">
        <v>3659</v>
      </c>
      <c r="B3662" s="2" t="str">
        <f>"00833933"</f>
        <v>00833933</v>
      </c>
    </row>
    <row r="3663" spans="1:2" x14ac:dyDescent="0.25">
      <c r="A3663" s="2">
        <v>3660</v>
      </c>
      <c r="B3663" s="2" t="str">
        <f>"00833939"</f>
        <v>00833939</v>
      </c>
    </row>
    <row r="3664" spans="1:2" x14ac:dyDescent="0.25">
      <c r="A3664" s="2">
        <v>3661</v>
      </c>
      <c r="B3664" s="2" t="str">
        <f>"00833940"</f>
        <v>00833940</v>
      </c>
    </row>
    <row r="3665" spans="1:2" x14ac:dyDescent="0.25">
      <c r="A3665" s="2">
        <v>3662</v>
      </c>
      <c r="B3665" s="2" t="str">
        <f>"00833955"</f>
        <v>00833955</v>
      </c>
    </row>
    <row r="3666" spans="1:2" x14ac:dyDescent="0.25">
      <c r="A3666" s="2">
        <v>3663</v>
      </c>
      <c r="B3666" s="2" t="str">
        <f>"00833962"</f>
        <v>00833962</v>
      </c>
    </row>
    <row r="3667" spans="1:2" x14ac:dyDescent="0.25">
      <c r="A3667" s="2">
        <v>3664</v>
      </c>
      <c r="B3667" s="2" t="str">
        <f>"00833964"</f>
        <v>00833964</v>
      </c>
    </row>
    <row r="3668" spans="1:2" x14ac:dyDescent="0.25">
      <c r="A3668" s="2">
        <v>3665</v>
      </c>
      <c r="B3668" s="2" t="str">
        <f>"00833968"</f>
        <v>00833968</v>
      </c>
    </row>
    <row r="3669" spans="1:2" x14ac:dyDescent="0.25">
      <c r="A3669" s="2">
        <v>3666</v>
      </c>
      <c r="B3669" s="2" t="str">
        <f>"00833987"</f>
        <v>00833987</v>
      </c>
    </row>
    <row r="3670" spans="1:2" x14ac:dyDescent="0.25">
      <c r="A3670" s="2">
        <v>3667</v>
      </c>
      <c r="B3670" s="2" t="str">
        <f>"00833994"</f>
        <v>00833994</v>
      </c>
    </row>
    <row r="3671" spans="1:2" x14ac:dyDescent="0.25">
      <c r="A3671" s="2">
        <v>3668</v>
      </c>
      <c r="B3671" s="2" t="str">
        <f>"00834003"</f>
        <v>00834003</v>
      </c>
    </row>
    <row r="3672" spans="1:2" x14ac:dyDescent="0.25">
      <c r="A3672" s="2">
        <v>3669</v>
      </c>
      <c r="B3672" s="2" t="str">
        <f>"00834006"</f>
        <v>00834006</v>
      </c>
    </row>
    <row r="3673" spans="1:2" x14ac:dyDescent="0.25">
      <c r="A3673" s="2">
        <v>3670</v>
      </c>
      <c r="B3673" s="2" t="str">
        <f>"00834057"</f>
        <v>00834057</v>
      </c>
    </row>
    <row r="3674" spans="1:2" x14ac:dyDescent="0.25">
      <c r="A3674" s="2">
        <v>3671</v>
      </c>
      <c r="B3674" s="2" t="str">
        <f>"00834072"</f>
        <v>00834072</v>
      </c>
    </row>
    <row r="3675" spans="1:2" x14ac:dyDescent="0.25">
      <c r="A3675" s="2">
        <v>3672</v>
      </c>
      <c r="B3675" s="2" t="str">
        <f>"00834086"</f>
        <v>00834086</v>
      </c>
    </row>
    <row r="3676" spans="1:2" x14ac:dyDescent="0.25">
      <c r="A3676" s="2">
        <v>3673</v>
      </c>
      <c r="B3676" s="2" t="str">
        <f>"00834092"</f>
        <v>00834092</v>
      </c>
    </row>
    <row r="3677" spans="1:2" x14ac:dyDescent="0.25">
      <c r="A3677" s="2">
        <v>3674</v>
      </c>
      <c r="B3677" s="2" t="str">
        <f>"00834100"</f>
        <v>00834100</v>
      </c>
    </row>
    <row r="3678" spans="1:2" x14ac:dyDescent="0.25">
      <c r="A3678" s="2">
        <v>3675</v>
      </c>
      <c r="B3678" s="2" t="str">
        <f>"00834112"</f>
        <v>00834112</v>
      </c>
    </row>
    <row r="3679" spans="1:2" x14ac:dyDescent="0.25">
      <c r="A3679" s="2">
        <v>3676</v>
      </c>
      <c r="B3679" s="2" t="str">
        <f>"00834117"</f>
        <v>00834117</v>
      </c>
    </row>
    <row r="3680" spans="1:2" x14ac:dyDescent="0.25">
      <c r="A3680" s="2">
        <v>3677</v>
      </c>
      <c r="B3680" s="2" t="str">
        <f>"00834139"</f>
        <v>00834139</v>
      </c>
    </row>
    <row r="3681" spans="1:2" x14ac:dyDescent="0.25">
      <c r="A3681" s="2">
        <v>3678</v>
      </c>
      <c r="B3681" s="2" t="str">
        <f>"00834160"</f>
        <v>00834160</v>
      </c>
    </row>
    <row r="3682" spans="1:2" x14ac:dyDescent="0.25">
      <c r="A3682" s="2">
        <v>3679</v>
      </c>
      <c r="B3682" s="2" t="str">
        <f>"00834168"</f>
        <v>00834168</v>
      </c>
    </row>
    <row r="3683" spans="1:2" x14ac:dyDescent="0.25">
      <c r="A3683" s="2">
        <v>3680</v>
      </c>
      <c r="B3683" s="2" t="str">
        <f>"00834188"</f>
        <v>00834188</v>
      </c>
    </row>
    <row r="3684" spans="1:2" x14ac:dyDescent="0.25">
      <c r="A3684" s="2">
        <v>3681</v>
      </c>
      <c r="B3684" s="2" t="str">
        <f>"00834200"</f>
        <v>00834200</v>
      </c>
    </row>
    <row r="3685" spans="1:2" x14ac:dyDescent="0.25">
      <c r="A3685" s="2">
        <v>3682</v>
      </c>
      <c r="B3685" s="2" t="str">
        <f>"00834208"</f>
        <v>00834208</v>
      </c>
    </row>
    <row r="3686" spans="1:2" x14ac:dyDescent="0.25">
      <c r="A3686" s="2">
        <v>3683</v>
      </c>
      <c r="B3686" s="2" t="str">
        <f>"00834229"</f>
        <v>00834229</v>
      </c>
    </row>
    <row r="3687" spans="1:2" x14ac:dyDescent="0.25">
      <c r="A3687" s="2">
        <v>3684</v>
      </c>
      <c r="B3687" s="2" t="str">
        <f>"00834250"</f>
        <v>00834250</v>
      </c>
    </row>
    <row r="3688" spans="1:2" x14ac:dyDescent="0.25">
      <c r="A3688" s="2">
        <v>3685</v>
      </c>
      <c r="B3688" s="2" t="str">
        <f>"00834255"</f>
        <v>00834255</v>
      </c>
    </row>
    <row r="3689" spans="1:2" x14ac:dyDescent="0.25">
      <c r="A3689" s="2">
        <v>3686</v>
      </c>
      <c r="B3689" s="2" t="str">
        <f>"00834258"</f>
        <v>00834258</v>
      </c>
    </row>
    <row r="3690" spans="1:2" x14ac:dyDescent="0.25">
      <c r="A3690" s="2">
        <v>3687</v>
      </c>
      <c r="B3690" s="2" t="str">
        <f>"00834291"</f>
        <v>00834291</v>
      </c>
    </row>
    <row r="3691" spans="1:2" x14ac:dyDescent="0.25">
      <c r="A3691" s="2">
        <v>3688</v>
      </c>
      <c r="B3691" s="2" t="str">
        <f>"00834293"</f>
        <v>00834293</v>
      </c>
    </row>
    <row r="3692" spans="1:2" x14ac:dyDescent="0.25">
      <c r="A3692" s="2">
        <v>3689</v>
      </c>
      <c r="B3692" s="2" t="str">
        <f>"00834315"</f>
        <v>00834315</v>
      </c>
    </row>
    <row r="3693" spans="1:2" x14ac:dyDescent="0.25">
      <c r="A3693" s="2">
        <v>3690</v>
      </c>
      <c r="B3693" s="2" t="str">
        <f>"00834328"</f>
        <v>00834328</v>
      </c>
    </row>
    <row r="3694" spans="1:2" x14ac:dyDescent="0.25">
      <c r="A3694" s="2">
        <v>3691</v>
      </c>
      <c r="B3694" s="2" t="str">
        <f>"00834341"</f>
        <v>00834341</v>
      </c>
    </row>
    <row r="3695" spans="1:2" x14ac:dyDescent="0.25">
      <c r="A3695" s="2">
        <v>3692</v>
      </c>
      <c r="B3695" s="2" t="str">
        <f>"00834346"</f>
        <v>00834346</v>
      </c>
    </row>
    <row r="3696" spans="1:2" x14ac:dyDescent="0.25">
      <c r="A3696" s="2">
        <v>3693</v>
      </c>
      <c r="B3696" s="2" t="str">
        <f>"00834361"</f>
        <v>00834361</v>
      </c>
    </row>
    <row r="3697" spans="1:2" x14ac:dyDescent="0.25">
      <c r="A3697" s="2">
        <v>3694</v>
      </c>
      <c r="B3697" s="2" t="str">
        <f>"00834379"</f>
        <v>00834379</v>
      </c>
    </row>
    <row r="3698" spans="1:2" x14ac:dyDescent="0.25">
      <c r="A3698" s="2">
        <v>3695</v>
      </c>
      <c r="B3698" s="2" t="str">
        <f>"00834380"</f>
        <v>00834380</v>
      </c>
    </row>
    <row r="3699" spans="1:2" x14ac:dyDescent="0.25">
      <c r="A3699" s="2">
        <v>3696</v>
      </c>
      <c r="B3699" s="2" t="str">
        <f>"00834381"</f>
        <v>00834381</v>
      </c>
    </row>
    <row r="3700" spans="1:2" x14ac:dyDescent="0.25">
      <c r="A3700" s="2">
        <v>3697</v>
      </c>
      <c r="B3700" s="2" t="str">
        <f>"00834411"</f>
        <v>00834411</v>
      </c>
    </row>
    <row r="3701" spans="1:2" x14ac:dyDescent="0.25">
      <c r="A3701" s="2">
        <v>3698</v>
      </c>
      <c r="B3701" s="2" t="str">
        <f>"00834413"</f>
        <v>00834413</v>
      </c>
    </row>
    <row r="3702" spans="1:2" x14ac:dyDescent="0.25">
      <c r="A3702" s="2">
        <v>3699</v>
      </c>
      <c r="B3702" s="2" t="str">
        <f>"00834419"</f>
        <v>00834419</v>
      </c>
    </row>
    <row r="3703" spans="1:2" x14ac:dyDescent="0.25">
      <c r="A3703" s="2">
        <v>3700</v>
      </c>
      <c r="B3703" s="2" t="str">
        <f>"00834422"</f>
        <v>00834422</v>
      </c>
    </row>
    <row r="3704" spans="1:2" x14ac:dyDescent="0.25">
      <c r="A3704" s="2">
        <v>3701</v>
      </c>
      <c r="B3704" s="2" t="str">
        <f>"00834425"</f>
        <v>00834425</v>
      </c>
    </row>
    <row r="3705" spans="1:2" x14ac:dyDescent="0.25">
      <c r="A3705" s="2">
        <v>3702</v>
      </c>
      <c r="B3705" s="2" t="str">
        <f>"00834427"</f>
        <v>00834427</v>
      </c>
    </row>
    <row r="3706" spans="1:2" x14ac:dyDescent="0.25">
      <c r="A3706" s="2">
        <v>3703</v>
      </c>
      <c r="B3706" s="2" t="str">
        <f>"00834437"</f>
        <v>00834437</v>
      </c>
    </row>
    <row r="3707" spans="1:2" x14ac:dyDescent="0.25">
      <c r="A3707" s="2">
        <v>3704</v>
      </c>
      <c r="B3707" s="2" t="str">
        <f>"00834447"</f>
        <v>00834447</v>
      </c>
    </row>
    <row r="3708" spans="1:2" x14ac:dyDescent="0.25">
      <c r="A3708" s="2">
        <v>3705</v>
      </c>
      <c r="B3708" s="2" t="str">
        <f>"00834466"</f>
        <v>00834466</v>
      </c>
    </row>
    <row r="3709" spans="1:2" x14ac:dyDescent="0.25">
      <c r="A3709" s="2">
        <v>3706</v>
      </c>
      <c r="B3709" s="2" t="str">
        <f>"00834471"</f>
        <v>00834471</v>
      </c>
    </row>
    <row r="3710" spans="1:2" x14ac:dyDescent="0.25">
      <c r="A3710" s="2">
        <v>3707</v>
      </c>
      <c r="B3710" s="2" t="str">
        <f>"00834472"</f>
        <v>00834472</v>
      </c>
    </row>
    <row r="3711" spans="1:2" x14ac:dyDescent="0.25">
      <c r="A3711" s="2">
        <v>3708</v>
      </c>
      <c r="B3711" s="2" t="str">
        <f>"00834484"</f>
        <v>00834484</v>
      </c>
    </row>
    <row r="3712" spans="1:2" x14ac:dyDescent="0.25">
      <c r="A3712" s="2">
        <v>3709</v>
      </c>
      <c r="B3712" s="2" t="str">
        <f>"00834517"</f>
        <v>00834517</v>
      </c>
    </row>
    <row r="3713" spans="1:2" x14ac:dyDescent="0.25">
      <c r="A3713" s="2">
        <v>3710</v>
      </c>
      <c r="B3713" s="2" t="str">
        <f>"00834521"</f>
        <v>00834521</v>
      </c>
    </row>
    <row r="3714" spans="1:2" x14ac:dyDescent="0.25">
      <c r="A3714" s="2">
        <v>3711</v>
      </c>
      <c r="B3714" s="2" t="str">
        <f>"00834529"</f>
        <v>00834529</v>
      </c>
    </row>
    <row r="3715" spans="1:2" x14ac:dyDescent="0.25">
      <c r="A3715" s="2">
        <v>3712</v>
      </c>
      <c r="B3715" s="2" t="str">
        <f>"00834534"</f>
        <v>00834534</v>
      </c>
    </row>
    <row r="3716" spans="1:2" x14ac:dyDescent="0.25">
      <c r="A3716" s="2">
        <v>3713</v>
      </c>
      <c r="B3716" s="2" t="str">
        <f>"00834538"</f>
        <v>00834538</v>
      </c>
    </row>
    <row r="3717" spans="1:2" x14ac:dyDescent="0.25">
      <c r="A3717" s="2">
        <v>3714</v>
      </c>
      <c r="B3717" s="2" t="str">
        <f>"00834563"</f>
        <v>00834563</v>
      </c>
    </row>
    <row r="3718" spans="1:2" x14ac:dyDescent="0.25">
      <c r="A3718" s="2">
        <v>3715</v>
      </c>
      <c r="B3718" s="2" t="str">
        <f>"00834566"</f>
        <v>00834566</v>
      </c>
    </row>
    <row r="3719" spans="1:2" x14ac:dyDescent="0.25">
      <c r="A3719" s="2">
        <v>3716</v>
      </c>
      <c r="B3719" s="2" t="str">
        <f>"00834574"</f>
        <v>00834574</v>
      </c>
    </row>
    <row r="3720" spans="1:2" x14ac:dyDescent="0.25">
      <c r="A3720" s="2">
        <v>3717</v>
      </c>
      <c r="B3720" s="2" t="str">
        <f>"00834654"</f>
        <v>00834654</v>
      </c>
    </row>
    <row r="3721" spans="1:2" x14ac:dyDescent="0.25">
      <c r="A3721" s="2">
        <v>3718</v>
      </c>
      <c r="B3721" s="2" t="str">
        <f>"00834664"</f>
        <v>00834664</v>
      </c>
    </row>
    <row r="3722" spans="1:2" x14ac:dyDescent="0.25">
      <c r="A3722" s="2">
        <v>3719</v>
      </c>
      <c r="B3722" s="2" t="str">
        <f>"00834668"</f>
        <v>00834668</v>
      </c>
    </row>
    <row r="3723" spans="1:2" x14ac:dyDescent="0.25">
      <c r="A3723" s="2">
        <v>3720</v>
      </c>
      <c r="B3723" s="2" t="str">
        <f>"00834671"</f>
        <v>00834671</v>
      </c>
    </row>
    <row r="3724" spans="1:2" x14ac:dyDescent="0.25">
      <c r="A3724" s="2">
        <v>3721</v>
      </c>
      <c r="B3724" s="2" t="str">
        <f>"00834696"</f>
        <v>00834696</v>
      </c>
    </row>
    <row r="3725" spans="1:2" x14ac:dyDescent="0.25">
      <c r="A3725" s="2">
        <v>3722</v>
      </c>
      <c r="B3725" s="2" t="str">
        <f>"00834737"</f>
        <v>00834737</v>
      </c>
    </row>
    <row r="3726" spans="1:2" x14ac:dyDescent="0.25">
      <c r="A3726" s="2">
        <v>3723</v>
      </c>
      <c r="B3726" s="2" t="str">
        <f>"00834752"</f>
        <v>00834752</v>
      </c>
    </row>
    <row r="3727" spans="1:2" x14ac:dyDescent="0.25">
      <c r="A3727" s="2">
        <v>3724</v>
      </c>
      <c r="B3727" s="2" t="str">
        <f>"00834823"</f>
        <v>00834823</v>
      </c>
    </row>
    <row r="3728" spans="1:2" x14ac:dyDescent="0.25">
      <c r="A3728" s="2">
        <v>3725</v>
      </c>
      <c r="B3728" s="2" t="str">
        <f>"00834827"</f>
        <v>00834827</v>
      </c>
    </row>
    <row r="3729" spans="1:2" x14ac:dyDescent="0.25">
      <c r="A3729" s="2">
        <v>3726</v>
      </c>
      <c r="B3729" s="2" t="str">
        <f>"00834829"</f>
        <v>00834829</v>
      </c>
    </row>
    <row r="3730" spans="1:2" x14ac:dyDescent="0.25">
      <c r="A3730" s="2">
        <v>3727</v>
      </c>
      <c r="B3730" s="2" t="str">
        <f>"00834842"</f>
        <v>00834842</v>
      </c>
    </row>
    <row r="3731" spans="1:2" x14ac:dyDescent="0.25">
      <c r="A3731" s="2">
        <v>3728</v>
      </c>
      <c r="B3731" s="2" t="str">
        <f>"00834860"</f>
        <v>00834860</v>
      </c>
    </row>
    <row r="3732" spans="1:2" x14ac:dyDescent="0.25">
      <c r="A3732" s="2">
        <v>3729</v>
      </c>
      <c r="B3732" s="2" t="str">
        <f>"00834865"</f>
        <v>00834865</v>
      </c>
    </row>
    <row r="3733" spans="1:2" x14ac:dyDescent="0.25">
      <c r="A3733" s="2">
        <v>3730</v>
      </c>
      <c r="B3733" s="2" t="str">
        <f>"00834867"</f>
        <v>00834867</v>
      </c>
    </row>
    <row r="3734" spans="1:2" x14ac:dyDescent="0.25">
      <c r="A3734" s="2">
        <v>3731</v>
      </c>
      <c r="B3734" s="2" t="str">
        <f>"00834875"</f>
        <v>00834875</v>
      </c>
    </row>
    <row r="3735" spans="1:2" x14ac:dyDescent="0.25">
      <c r="A3735" s="2">
        <v>3732</v>
      </c>
      <c r="B3735" s="2" t="str">
        <f>"00834887"</f>
        <v>00834887</v>
      </c>
    </row>
    <row r="3736" spans="1:2" x14ac:dyDescent="0.25">
      <c r="A3736" s="2">
        <v>3733</v>
      </c>
      <c r="B3736" s="2" t="str">
        <f>"00834900"</f>
        <v>00834900</v>
      </c>
    </row>
    <row r="3737" spans="1:2" x14ac:dyDescent="0.25">
      <c r="A3737" s="2">
        <v>3734</v>
      </c>
      <c r="B3737" s="2" t="str">
        <f>"00834911"</f>
        <v>00834911</v>
      </c>
    </row>
    <row r="3738" spans="1:2" x14ac:dyDescent="0.25">
      <c r="A3738" s="2">
        <v>3735</v>
      </c>
      <c r="B3738" s="2" t="str">
        <f>"00834916"</f>
        <v>00834916</v>
      </c>
    </row>
    <row r="3739" spans="1:2" x14ac:dyDescent="0.25">
      <c r="A3739" s="2">
        <v>3736</v>
      </c>
      <c r="B3739" s="2" t="str">
        <f>"00834942"</f>
        <v>00834942</v>
      </c>
    </row>
    <row r="3740" spans="1:2" x14ac:dyDescent="0.25">
      <c r="A3740" s="2">
        <v>3737</v>
      </c>
      <c r="B3740" s="2" t="str">
        <f>"00834948"</f>
        <v>00834948</v>
      </c>
    </row>
    <row r="3741" spans="1:2" x14ac:dyDescent="0.25">
      <c r="A3741" s="2">
        <v>3738</v>
      </c>
      <c r="B3741" s="2" t="str">
        <f>"00834951"</f>
        <v>00834951</v>
      </c>
    </row>
    <row r="3742" spans="1:2" x14ac:dyDescent="0.25">
      <c r="A3742" s="2">
        <v>3739</v>
      </c>
      <c r="B3742" s="2" t="str">
        <f>"00834958"</f>
        <v>00834958</v>
      </c>
    </row>
    <row r="3743" spans="1:2" x14ac:dyDescent="0.25">
      <c r="A3743" s="2">
        <v>3740</v>
      </c>
      <c r="B3743" s="2" t="str">
        <f>"00834963"</f>
        <v>00834963</v>
      </c>
    </row>
    <row r="3744" spans="1:2" x14ac:dyDescent="0.25">
      <c r="A3744" s="2">
        <v>3741</v>
      </c>
      <c r="B3744" s="2" t="str">
        <f>"00834981"</f>
        <v>00834981</v>
      </c>
    </row>
    <row r="3745" spans="1:2" x14ac:dyDescent="0.25">
      <c r="A3745" s="2">
        <v>3742</v>
      </c>
      <c r="B3745" s="2" t="str">
        <f>"00834995"</f>
        <v>00834995</v>
      </c>
    </row>
    <row r="3746" spans="1:2" x14ac:dyDescent="0.25">
      <c r="A3746" s="2">
        <v>3743</v>
      </c>
      <c r="B3746" s="2" t="str">
        <f>"00835010"</f>
        <v>00835010</v>
      </c>
    </row>
    <row r="3747" spans="1:2" x14ac:dyDescent="0.25">
      <c r="A3747" s="2">
        <v>3744</v>
      </c>
      <c r="B3747" s="2" t="str">
        <f>"00835013"</f>
        <v>00835013</v>
      </c>
    </row>
    <row r="3748" spans="1:2" x14ac:dyDescent="0.25">
      <c r="A3748" s="2">
        <v>3745</v>
      </c>
      <c r="B3748" s="2" t="str">
        <f>"00835029"</f>
        <v>00835029</v>
      </c>
    </row>
    <row r="3749" spans="1:2" x14ac:dyDescent="0.25">
      <c r="A3749" s="2">
        <v>3746</v>
      </c>
      <c r="B3749" s="2" t="str">
        <f>"00835042"</f>
        <v>00835042</v>
      </c>
    </row>
    <row r="3750" spans="1:2" x14ac:dyDescent="0.25">
      <c r="A3750" s="2">
        <v>3747</v>
      </c>
      <c r="B3750" s="2" t="str">
        <f>"00835062"</f>
        <v>00835062</v>
      </c>
    </row>
    <row r="3751" spans="1:2" x14ac:dyDescent="0.25">
      <c r="A3751" s="2">
        <v>3748</v>
      </c>
      <c r="B3751" s="2" t="str">
        <f>"00835066"</f>
        <v>00835066</v>
      </c>
    </row>
    <row r="3752" spans="1:2" x14ac:dyDescent="0.25">
      <c r="A3752" s="2">
        <v>3749</v>
      </c>
      <c r="B3752" s="2" t="str">
        <f>"00835075"</f>
        <v>00835075</v>
      </c>
    </row>
    <row r="3753" spans="1:2" x14ac:dyDescent="0.25">
      <c r="A3753" s="2">
        <v>3750</v>
      </c>
      <c r="B3753" s="2" t="str">
        <f>"00835084"</f>
        <v>00835084</v>
      </c>
    </row>
    <row r="3754" spans="1:2" x14ac:dyDescent="0.25">
      <c r="A3754" s="2">
        <v>3751</v>
      </c>
      <c r="B3754" s="2" t="str">
        <f>"00835088"</f>
        <v>00835088</v>
      </c>
    </row>
    <row r="3755" spans="1:2" x14ac:dyDescent="0.25">
      <c r="A3755" s="2">
        <v>3752</v>
      </c>
      <c r="B3755" s="2" t="str">
        <f>"00835090"</f>
        <v>00835090</v>
      </c>
    </row>
    <row r="3756" spans="1:2" x14ac:dyDescent="0.25">
      <c r="A3756" s="2">
        <v>3753</v>
      </c>
      <c r="B3756" s="2" t="str">
        <f>"00835093"</f>
        <v>00835093</v>
      </c>
    </row>
    <row r="3757" spans="1:2" x14ac:dyDescent="0.25">
      <c r="A3757" s="2">
        <v>3754</v>
      </c>
      <c r="B3757" s="2" t="str">
        <f>"00835113"</f>
        <v>00835113</v>
      </c>
    </row>
    <row r="3758" spans="1:2" x14ac:dyDescent="0.25">
      <c r="A3758" s="2">
        <v>3755</v>
      </c>
      <c r="B3758" s="2" t="str">
        <f>"00835125"</f>
        <v>00835125</v>
      </c>
    </row>
    <row r="3759" spans="1:2" x14ac:dyDescent="0.25">
      <c r="A3759" s="2">
        <v>3756</v>
      </c>
      <c r="B3759" s="2" t="str">
        <f>"00835140"</f>
        <v>00835140</v>
      </c>
    </row>
    <row r="3760" spans="1:2" x14ac:dyDescent="0.25">
      <c r="A3760" s="2">
        <v>3757</v>
      </c>
      <c r="B3760" s="2" t="str">
        <f>"00835150"</f>
        <v>00835150</v>
      </c>
    </row>
    <row r="3761" spans="1:2" x14ac:dyDescent="0.25">
      <c r="A3761" s="2">
        <v>3758</v>
      </c>
      <c r="B3761" s="2" t="str">
        <f>"00835160"</f>
        <v>00835160</v>
      </c>
    </row>
    <row r="3762" spans="1:2" x14ac:dyDescent="0.25">
      <c r="A3762" s="2">
        <v>3759</v>
      </c>
      <c r="B3762" s="2" t="str">
        <f>"00835163"</f>
        <v>00835163</v>
      </c>
    </row>
    <row r="3763" spans="1:2" x14ac:dyDescent="0.25">
      <c r="A3763" s="2">
        <v>3760</v>
      </c>
      <c r="B3763" s="2" t="str">
        <f>"00835170"</f>
        <v>00835170</v>
      </c>
    </row>
    <row r="3764" spans="1:2" x14ac:dyDescent="0.25">
      <c r="A3764" s="2">
        <v>3761</v>
      </c>
      <c r="B3764" s="2" t="str">
        <f>"00835202"</f>
        <v>00835202</v>
      </c>
    </row>
    <row r="3765" spans="1:2" x14ac:dyDescent="0.25">
      <c r="A3765" s="2">
        <v>3762</v>
      </c>
      <c r="B3765" s="2" t="str">
        <f>"00835225"</f>
        <v>00835225</v>
      </c>
    </row>
    <row r="3766" spans="1:2" x14ac:dyDescent="0.25">
      <c r="A3766" s="2">
        <v>3763</v>
      </c>
      <c r="B3766" s="2" t="str">
        <f>"00835247"</f>
        <v>00835247</v>
      </c>
    </row>
    <row r="3767" spans="1:2" x14ac:dyDescent="0.25">
      <c r="A3767" s="2">
        <v>3764</v>
      </c>
      <c r="B3767" s="2" t="str">
        <f>"00835265"</f>
        <v>00835265</v>
      </c>
    </row>
    <row r="3768" spans="1:2" x14ac:dyDescent="0.25">
      <c r="A3768" s="2">
        <v>3765</v>
      </c>
      <c r="B3768" s="2" t="str">
        <f>"00835286"</f>
        <v>00835286</v>
      </c>
    </row>
    <row r="3769" spans="1:2" x14ac:dyDescent="0.25">
      <c r="A3769" s="2">
        <v>3766</v>
      </c>
      <c r="B3769" s="2" t="str">
        <f>"00835336"</f>
        <v>00835336</v>
      </c>
    </row>
    <row r="3770" spans="1:2" x14ac:dyDescent="0.25">
      <c r="A3770" s="2">
        <v>3767</v>
      </c>
      <c r="B3770" s="2" t="str">
        <f>"00835341"</f>
        <v>00835341</v>
      </c>
    </row>
    <row r="3771" spans="1:2" x14ac:dyDescent="0.25">
      <c r="A3771" s="2">
        <v>3768</v>
      </c>
      <c r="B3771" s="2" t="str">
        <f>"00835359"</f>
        <v>00835359</v>
      </c>
    </row>
    <row r="3772" spans="1:2" x14ac:dyDescent="0.25">
      <c r="A3772" s="2">
        <v>3769</v>
      </c>
      <c r="B3772" s="2" t="str">
        <f>"00835386"</f>
        <v>00835386</v>
      </c>
    </row>
    <row r="3773" spans="1:2" x14ac:dyDescent="0.25">
      <c r="A3773" s="2">
        <v>3770</v>
      </c>
      <c r="B3773" s="2" t="str">
        <f>"00835405"</f>
        <v>00835405</v>
      </c>
    </row>
    <row r="3774" spans="1:2" x14ac:dyDescent="0.25">
      <c r="A3774" s="2">
        <v>3771</v>
      </c>
      <c r="B3774" s="2" t="str">
        <f>"00835456"</f>
        <v>00835456</v>
      </c>
    </row>
    <row r="3775" spans="1:2" x14ac:dyDescent="0.25">
      <c r="A3775" s="2">
        <v>3772</v>
      </c>
      <c r="B3775" s="2" t="str">
        <f>"00835466"</f>
        <v>00835466</v>
      </c>
    </row>
    <row r="3776" spans="1:2" x14ac:dyDescent="0.25">
      <c r="A3776" s="2">
        <v>3773</v>
      </c>
      <c r="B3776" s="2" t="str">
        <f>"00835488"</f>
        <v>00835488</v>
      </c>
    </row>
    <row r="3777" spans="1:2" x14ac:dyDescent="0.25">
      <c r="A3777" s="2">
        <v>3774</v>
      </c>
      <c r="B3777" s="2" t="str">
        <f>"00835517"</f>
        <v>00835517</v>
      </c>
    </row>
    <row r="3778" spans="1:2" x14ac:dyDescent="0.25">
      <c r="A3778" s="2">
        <v>3775</v>
      </c>
      <c r="B3778" s="2" t="str">
        <f>"00835518"</f>
        <v>00835518</v>
      </c>
    </row>
    <row r="3779" spans="1:2" x14ac:dyDescent="0.25">
      <c r="A3779" s="2">
        <v>3776</v>
      </c>
      <c r="B3779" s="2" t="str">
        <f>"00835545"</f>
        <v>00835545</v>
      </c>
    </row>
    <row r="3780" spans="1:2" x14ac:dyDescent="0.25">
      <c r="A3780" s="2">
        <v>3777</v>
      </c>
      <c r="B3780" s="2" t="str">
        <f>"00835596"</f>
        <v>00835596</v>
      </c>
    </row>
    <row r="3781" spans="1:2" x14ac:dyDescent="0.25">
      <c r="A3781" s="2">
        <v>3778</v>
      </c>
      <c r="B3781" s="2" t="str">
        <f>"00835602"</f>
        <v>00835602</v>
      </c>
    </row>
    <row r="3782" spans="1:2" x14ac:dyDescent="0.25">
      <c r="A3782" s="2">
        <v>3779</v>
      </c>
      <c r="B3782" s="2" t="str">
        <f>"00835609"</f>
        <v>00835609</v>
      </c>
    </row>
    <row r="3783" spans="1:2" x14ac:dyDescent="0.25">
      <c r="A3783" s="2">
        <v>3780</v>
      </c>
      <c r="B3783" s="2" t="str">
        <f>"00835610"</f>
        <v>00835610</v>
      </c>
    </row>
    <row r="3784" spans="1:2" x14ac:dyDescent="0.25">
      <c r="A3784" s="2">
        <v>3781</v>
      </c>
      <c r="B3784" s="2" t="str">
        <f>"00835613"</f>
        <v>00835613</v>
      </c>
    </row>
    <row r="3785" spans="1:2" x14ac:dyDescent="0.25">
      <c r="A3785" s="2">
        <v>3782</v>
      </c>
      <c r="B3785" s="2" t="str">
        <f>"00835633"</f>
        <v>00835633</v>
      </c>
    </row>
    <row r="3786" spans="1:2" x14ac:dyDescent="0.25">
      <c r="A3786" s="2">
        <v>3783</v>
      </c>
      <c r="B3786" s="2" t="str">
        <f>"00835653"</f>
        <v>00835653</v>
      </c>
    </row>
    <row r="3787" spans="1:2" x14ac:dyDescent="0.25">
      <c r="A3787" s="2">
        <v>3784</v>
      </c>
      <c r="B3787" s="2" t="str">
        <f>"00835663"</f>
        <v>00835663</v>
      </c>
    </row>
    <row r="3788" spans="1:2" x14ac:dyDescent="0.25">
      <c r="A3788" s="2">
        <v>3785</v>
      </c>
      <c r="B3788" s="2" t="str">
        <f>"00835757"</f>
        <v>00835757</v>
      </c>
    </row>
    <row r="3789" spans="1:2" x14ac:dyDescent="0.25">
      <c r="A3789" s="2">
        <v>3786</v>
      </c>
      <c r="B3789" s="2" t="str">
        <f>"00835804"</f>
        <v>00835804</v>
      </c>
    </row>
    <row r="3790" spans="1:2" x14ac:dyDescent="0.25">
      <c r="A3790" s="2">
        <v>3787</v>
      </c>
      <c r="B3790" s="2" t="str">
        <f>"00835805"</f>
        <v>00835805</v>
      </c>
    </row>
    <row r="3791" spans="1:2" x14ac:dyDescent="0.25">
      <c r="A3791" s="2">
        <v>3788</v>
      </c>
      <c r="B3791" s="2" t="str">
        <f>"00835808"</f>
        <v>00835808</v>
      </c>
    </row>
    <row r="3792" spans="1:2" x14ac:dyDescent="0.25">
      <c r="A3792" s="2">
        <v>3789</v>
      </c>
      <c r="B3792" s="2" t="str">
        <f>"00835827"</f>
        <v>00835827</v>
      </c>
    </row>
    <row r="3793" spans="1:2" x14ac:dyDescent="0.25">
      <c r="A3793" s="2">
        <v>3790</v>
      </c>
      <c r="B3793" s="2" t="str">
        <f>"00835855"</f>
        <v>00835855</v>
      </c>
    </row>
    <row r="3794" spans="1:2" x14ac:dyDescent="0.25">
      <c r="A3794" s="2">
        <v>3791</v>
      </c>
      <c r="B3794" s="2" t="str">
        <f>"00835869"</f>
        <v>00835869</v>
      </c>
    </row>
    <row r="3795" spans="1:2" x14ac:dyDescent="0.25">
      <c r="A3795" s="2">
        <v>3792</v>
      </c>
      <c r="B3795" s="2" t="str">
        <f>"00835895"</f>
        <v>00835895</v>
      </c>
    </row>
    <row r="3796" spans="1:2" x14ac:dyDescent="0.25">
      <c r="A3796" s="2">
        <v>3793</v>
      </c>
      <c r="B3796" s="2" t="str">
        <f>"00835906"</f>
        <v>00835906</v>
      </c>
    </row>
    <row r="3797" spans="1:2" x14ac:dyDescent="0.25">
      <c r="A3797" s="2">
        <v>3794</v>
      </c>
      <c r="B3797" s="2" t="str">
        <f>"00835912"</f>
        <v>00835912</v>
      </c>
    </row>
    <row r="3798" spans="1:2" x14ac:dyDescent="0.25">
      <c r="A3798" s="2">
        <v>3795</v>
      </c>
      <c r="B3798" s="2" t="str">
        <f>"00835931"</f>
        <v>00835931</v>
      </c>
    </row>
    <row r="3799" spans="1:2" x14ac:dyDescent="0.25">
      <c r="A3799" s="2">
        <v>3796</v>
      </c>
      <c r="B3799" s="2" t="str">
        <f>"00835935"</f>
        <v>00835935</v>
      </c>
    </row>
    <row r="3800" spans="1:2" x14ac:dyDescent="0.25">
      <c r="A3800" s="2">
        <v>3797</v>
      </c>
      <c r="B3800" s="2" t="str">
        <f>"00835939"</f>
        <v>00835939</v>
      </c>
    </row>
    <row r="3801" spans="1:2" x14ac:dyDescent="0.25">
      <c r="A3801" s="2">
        <v>3798</v>
      </c>
      <c r="B3801" s="2" t="str">
        <f>"00835940"</f>
        <v>00835940</v>
      </c>
    </row>
    <row r="3802" spans="1:2" x14ac:dyDescent="0.25">
      <c r="A3802" s="2">
        <v>3799</v>
      </c>
      <c r="B3802" s="2" t="str">
        <f>"00835958"</f>
        <v>00835958</v>
      </c>
    </row>
    <row r="3803" spans="1:2" x14ac:dyDescent="0.25">
      <c r="A3803" s="2">
        <v>3800</v>
      </c>
      <c r="B3803" s="2" t="str">
        <f>"00835960"</f>
        <v>00835960</v>
      </c>
    </row>
    <row r="3804" spans="1:2" x14ac:dyDescent="0.25">
      <c r="A3804" s="2">
        <v>3801</v>
      </c>
      <c r="B3804" s="2" t="str">
        <f>"00835995"</f>
        <v>00835995</v>
      </c>
    </row>
    <row r="3805" spans="1:2" x14ac:dyDescent="0.25">
      <c r="A3805" s="2">
        <v>3802</v>
      </c>
      <c r="B3805" s="2" t="str">
        <f>"00835997"</f>
        <v>00835997</v>
      </c>
    </row>
    <row r="3806" spans="1:2" x14ac:dyDescent="0.25">
      <c r="A3806" s="2">
        <v>3803</v>
      </c>
      <c r="B3806" s="2" t="str">
        <f>"00836022"</f>
        <v>00836022</v>
      </c>
    </row>
    <row r="3807" spans="1:2" x14ac:dyDescent="0.25">
      <c r="A3807" s="2">
        <v>3804</v>
      </c>
      <c r="B3807" s="2" t="str">
        <f>"00836051"</f>
        <v>00836051</v>
      </c>
    </row>
    <row r="3808" spans="1:2" x14ac:dyDescent="0.25">
      <c r="A3808" s="2">
        <v>3805</v>
      </c>
      <c r="B3808" s="2" t="str">
        <f>"00836064"</f>
        <v>00836064</v>
      </c>
    </row>
    <row r="3809" spans="1:2" x14ac:dyDescent="0.25">
      <c r="A3809" s="2">
        <v>3806</v>
      </c>
      <c r="B3809" s="2" t="str">
        <f>"00836089"</f>
        <v>00836089</v>
      </c>
    </row>
    <row r="3810" spans="1:2" x14ac:dyDescent="0.25">
      <c r="A3810" s="2">
        <v>3807</v>
      </c>
      <c r="B3810" s="2" t="str">
        <f>"00836110"</f>
        <v>00836110</v>
      </c>
    </row>
    <row r="3811" spans="1:2" x14ac:dyDescent="0.25">
      <c r="A3811" s="2">
        <v>3808</v>
      </c>
      <c r="B3811" s="2" t="str">
        <f>"00836132"</f>
        <v>00836132</v>
      </c>
    </row>
    <row r="3812" spans="1:2" x14ac:dyDescent="0.25">
      <c r="A3812" s="2">
        <v>3809</v>
      </c>
      <c r="B3812" s="2" t="str">
        <f>"00836134"</f>
        <v>00836134</v>
      </c>
    </row>
    <row r="3813" spans="1:2" x14ac:dyDescent="0.25">
      <c r="A3813" s="2">
        <v>3810</v>
      </c>
      <c r="B3813" s="2" t="str">
        <f>"00836142"</f>
        <v>00836142</v>
      </c>
    </row>
    <row r="3814" spans="1:2" x14ac:dyDescent="0.25">
      <c r="A3814" s="2">
        <v>3811</v>
      </c>
      <c r="B3814" s="2" t="str">
        <f>"00836143"</f>
        <v>00836143</v>
      </c>
    </row>
    <row r="3815" spans="1:2" x14ac:dyDescent="0.25">
      <c r="A3815" s="2">
        <v>3812</v>
      </c>
      <c r="B3815" s="2" t="str">
        <f>"00836148"</f>
        <v>00836148</v>
      </c>
    </row>
    <row r="3816" spans="1:2" x14ac:dyDescent="0.25">
      <c r="A3816" s="2">
        <v>3813</v>
      </c>
      <c r="B3816" s="2" t="str">
        <f>"00836159"</f>
        <v>00836159</v>
      </c>
    </row>
    <row r="3817" spans="1:2" x14ac:dyDescent="0.25">
      <c r="A3817" s="2">
        <v>3814</v>
      </c>
      <c r="B3817" s="2" t="str">
        <f>"00836194"</f>
        <v>00836194</v>
      </c>
    </row>
    <row r="3818" spans="1:2" x14ac:dyDescent="0.25">
      <c r="A3818" s="2">
        <v>3815</v>
      </c>
      <c r="B3818" s="2" t="str">
        <f>"00836216"</f>
        <v>00836216</v>
      </c>
    </row>
    <row r="3819" spans="1:2" x14ac:dyDescent="0.25">
      <c r="A3819" s="2">
        <v>3816</v>
      </c>
      <c r="B3819" s="2" t="str">
        <f>"00836228"</f>
        <v>00836228</v>
      </c>
    </row>
    <row r="3820" spans="1:2" x14ac:dyDescent="0.25">
      <c r="A3820" s="2">
        <v>3817</v>
      </c>
      <c r="B3820" s="2" t="str">
        <f>"00836270"</f>
        <v>00836270</v>
      </c>
    </row>
    <row r="3821" spans="1:2" x14ac:dyDescent="0.25">
      <c r="A3821" s="2">
        <v>3818</v>
      </c>
      <c r="B3821" s="2" t="str">
        <f>"00836293"</f>
        <v>00836293</v>
      </c>
    </row>
    <row r="3822" spans="1:2" x14ac:dyDescent="0.25">
      <c r="A3822" s="2">
        <v>3819</v>
      </c>
      <c r="B3822" s="2" t="str">
        <f>"00836337"</f>
        <v>00836337</v>
      </c>
    </row>
    <row r="3823" spans="1:2" x14ac:dyDescent="0.25">
      <c r="A3823" s="2">
        <v>3820</v>
      </c>
      <c r="B3823" s="2" t="str">
        <f>"00836350"</f>
        <v>00836350</v>
      </c>
    </row>
    <row r="3824" spans="1:2" x14ac:dyDescent="0.25">
      <c r="A3824" s="2">
        <v>3821</v>
      </c>
      <c r="B3824" s="2" t="str">
        <f>"00836356"</f>
        <v>00836356</v>
      </c>
    </row>
    <row r="3825" spans="1:2" x14ac:dyDescent="0.25">
      <c r="A3825" s="2">
        <v>3822</v>
      </c>
      <c r="B3825" s="2" t="str">
        <f>"00836358"</f>
        <v>00836358</v>
      </c>
    </row>
    <row r="3826" spans="1:2" x14ac:dyDescent="0.25">
      <c r="A3826" s="2">
        <v>3823</v>
      </c>
      <c r="B3826" s="2" t="str">
        <f>"00836368"</f>
        <v>00836368</v>
      </c>
    </row>
    <row r="3827" spans="1:2" x14ac:dyDescent="0.25">
      <c r="A3827" s="2">
        <v>3824</v>
      </c>
      <c r="B3827" s="2" t="str">
        <f>"00836382"</f>
        <v>00836382</v>
      </c>
    </row>
    <row r="3828" spans="1:2" x14ac:dyDescent="0.25">
      <c r="A3828" s="2">
        <v>3825</v>
      </c>
      <c r="B3828" s="2" t="str">
        <f>"00836422"</f>
        <v>00836422</v>
      </c>
    </row>
    <row r="3829" spans="1:2" x14ac:dyDescent="0.25">
      <c r="A3829" s="2">
        <v>3826</v>
      </c>
      <c r="B3829" s="2" t="str">
        <f>"00836427"</f>
        <v>00836427</v>
      </c>
    </row>
    <row r="3830" spans="1:2" x14ac:dyDescent="0.25">
      <c r="A3830" s="2">
        <v>3827</v>
      </c>
      <c r="B3830" s="2" t="str">
        <f>"00836438"</f>
        <v>00836438</v>
      </c>
    </row>
    <row r="3831" spans="1:2" x14ac:dyDescent="0.25">
      <c r="A3831" s="2">
        <v>3828</v>
      </c>
      <c r="B3831" s="2" t="str">
        <f>"00836453"</f>
        <v>00836453</v>
      </c>
    </row>
    <row r="3832" spans="1:2" x14ac:dyDescent="0.25">
      <c r="A3832" s="2">
        <v>3829</v>
      </c>
      <c r="B3832" s="2" t="str">
        <f>"00836459"</f>
        <v>00836459</v>
      </c>
    </row>
    <row r="3833" spans="1:2" x14ac:dyDescent="0.25">
      <c r="A3833" s="2">
        <v>3830</v>
      </c>
      <c r="B3833" s="2" t="str">
        <f>"00836466"</f>
        <v>00836466</v>
      </c>
    </row>
    <row r="3834" spans="1:2" x14ac:dyDescent="0.25">
      <c r="A3834" s="2">
        <v>3831</v>
      </c>
      <c r="B3834" s="2" t="str">
        <f>"00836475"</f>
        <v>00836475</v>
      </c>
    </row>
    <row r="3835" spans="1:2" x14ac:dyDescent="0.25">
      <c r="A3835" s="2">
        <v>3832</v>
      </c>
      <c r="B3835" s="2" t="str">
        <f>"00836496"</f>
        <v>00836496</v>
      </c>
    </row>
    <row r="3836" spans="1:2" x14ac:dyDescent="0.25">
      <c r="A3836" s="2">
        <v>3833</v>
      </c>
      <c r="B3836" s="2" t="str">
        <f>"00836497"</f>
        <v>00836497</v>
      </c>
    </row>
    <row r="3837" spans="1:2" x14ac:dyDescent="0.25">
      <c r="A3837" s="2">
        <v>3834</v>
      </c>
      <c r="B3837" s="2" t="str">
        <f>"00836506"</f>
        <v>00836506</v>
      </c>
    </row>
    <row r="3838" spans="1:2" x14ac:dyDescent="0.25">
      <c r="A3838" s="2">
        <v>3835</v>
      </c>
      <c r="B3838" s="2" t="str">
        <f>"00836507"</f>
        <v>00836507</v>
      </c>
    </row>
    <row r="3839" spans="1:2" x14ac:dyDescent="0.25">
      <c r="A3839" s="2">
        <v>3836</v>
      </c>
      <c r="B3839" s="2" t="str">
        <f>"00836518"</f>
        <v>00836518</v>
      </c>
    </row>
    <row r="3840" spans="1:2" x14ac:dyDescent="0.25">
      <c r="A3840" s="2">
        <v>3837</v>
      </c>
      <c r="B3840" s="2" t="str">
        <f>"00836526"</f>
        <v>00836526</v>
      </c>
    </row>
    <row r="3841" spans="1:2" x14ac:dyDescent="0.25">
      <c r="A3841" s="2">
        <v>3838</v>
      </c>
      <c r="B3841" s="2" t="str">
        <f>"00836532"</f>
        <v>00836532</v>
      </c>
    </row>
    <row r="3842" spans="1:2" x14ac:dyDescent="0.25">
      <c r="A3842" s="2">
        <v>3839</v>
      </c>
      <c r="B3842" s="2" t="str">
        <f>"00836538"</f>
        <v>00836538</v>
      </c>
    </row>
    <row r="3843" spans="1:2" x14ac:dyDescent="0.25">
      <c r="A3843" s="2">
        <v>3840</v>
      </c>
      <c r="B3843" s="2" t="str">
        <f>"00836544"</f>
        <v>00836544</v>
      </c>
    </row>
    <row r="3844" spans="1:2" x14ac:dyDescent="0.25">
      <c r="A3844" s="2">
        <v>3841</v>
      </c>
      <c r="B3844" s="2" t="str">
        <f>"00836555"</f>
        <v>00836555</v>
      </c>
    </row>
    <row r="3845" spans="1:2" x14ac:dyDescent="0.25">
      <c r="A3845" s="2">
        <v>3842</v>
      </c>
      <c r="B3845" s="2" t="str">
        <f>"00836558"</f>
        <v>00836558</v>
      </c>
    </row>
    <row r="3846" spans="1:2" x14ac:dyDescent="0.25">
      <c r="A3846" s="2">
        <v>3843</v>
      </c>
      <c r="B3846" s="2" t="str">
        <f>"00836651"</f>
        <v>00836651</v>
      </c>
    </row>
    <row r="3847" spans="1:2" x14ac:dyDescent="0.25">
      <c r="A3847" s="2">
        <v>3844</v>
      </c>
      <c r="B3847" s="2" t="str">
        <f>"00836687"</f>
        <v>00836687</v>
      </c>
    </row>
    <row r="3848" spans="1:2" x14ac:dyDescent="0.25">
      <c r="A3848" s="2">
        <v>3845</v>
      </c>
      <c r="B3848" s="2" t="str">
        <f>"00836702"</f>
        <v>00836702</v>
      </c>
    </row>
    <row r="3849" spans="1:2" x14ac:dyDescent="0.25">
      <c r="A3849" s="2">
        <v>3846</v>
      </c>
      <c r="B3849" s="2" t="str">
        <f>"00836728"</f>
        <v>00836728</v>
      </c>
    </row>
    <row r="3850" spans="1:2" x14ac:dyDescent="0.25">
      <c r="A3850" s="2">
        <v>3847</v>
      </c>
      <c r="B3850" s="2" t="str">
        <f>"00836746"</f>
        <v>00836746</v>
      </c>
    </row>
    <row r="3851" spans="1:2" x14ac:dyDescent="0.25">
      <c r="A3851" s="2">
        <v>3848</v>
      </c>
      <c r="B3851" s="2" t="str">
        <f>"00836752"</f>
        <v>00836752</v>
      </c>
    </row>
    <row r="3852" spans="1:2" x14ac:dyDescent="0.25">
      <c r="A3852" s="2">
        <v>3849</v>
      </c>
      <c r="B3852" s="2" t="str">
        <f>"00836790"</f>
        <v>00836790</v>
      </c>
    </row>
    <row r="3853" spans="1:2" x14ac:dyDescent="0.25">
      <c r="A3853" s="2">
        <v>3850</v>
      </c>
      <c r="B3853" s="2" t="str">
        <f>"00836820"</f>
        <v>00836820</v>
      </c>
    </row>
    <row r="3854" spans="1:2" x14ac:dyDescent="0.25">
      <c r="A3854" s="2">
        <v>3851</v>
      </c>
      <c r="B3854" s="2" t="str">
        <f>"00836824"</f>
        <v>00836824</v>
      </c>
    </row>
    <row r="3855" spans="1:2" x14ac:dyDescent="0.25">
      <c r="A3855" s="2">
        <v>3852</v>
      </c>
      <c r="B3855" s="2" t="str">
        <f>"00836850"</f>
        <v>00836850</v>
      </c>
    </row>
    <row r="3856" spans="1:2" x14ac:dyDescent="0.25">
      <c r="A3856" s="2">
        <v>3853</v>
      </c>
      <c r="B3856" s="2" t="str">
        <f>"00836878"</f>
        <v>00836878</v>
      </c>
    </row>
    <row r="3857" spans="1:2" x14ac:dyDescent="0.25">
      <c r="A3857" s="2">
        <v>3854</v>
      </c>
      <c r="B3857" s="2" t="str">
        <f>"00836924"</f>
        <v>00836924</v>
      </c>
    </row>
    <row r="3858" spans="1:2" x14ac:dyDescent="0.25">
      <c r="A3858" s="2">
        <v>3855</v>
      </c>
      <c r="B3858" s="2" t="str">
        <f>"00836980"</f>
        <v>00836980</v>
      </c>
    </row>
    <row r="3859" spans="1:2" x14ac:dyDescent="0.25">
      <c r="A3859" s="2">
        <v>3856</v>
      </c>
      <c r="B3859" s="2" t="str">
        <f>"00837002"</f>
        <v>00837002</v>
      </c>
    </row>
    <row r="3860" spans="1:2" x14ac:dyDescent="0.25">
      <c r="A3860" s="2">
        <v>3857</v>
      </c>
      <c r="B3860" s="2" t="str">
        <f>"00837045"</f>
        <v>00837045</v>
      </c>
    </row>
    <row r="3861" spans="1:2" x14ac:dyDescent="0.25">
      <c r="A3861" s="2">
        <v>3858</v>
      </c>
      <c r="B3861" s="2" t="str">
        <f>"00837056"</f>
        <v>00837056</v>
      </c>
    </row>
    <row r="3862" spans="1:2" x14ac:dyDescent="0.25">
      <c r="A3862" s="2">
        <v>3859</v>
      </c>
      <c r="B3862" s="2" t="str">
        <f>"00837069"</f>
        <v>00837069</v>
      </c>
    </row>
    <row r="3863" spans="1:2" x14ac:dyDescent="0.25">
      <c r="A3863" s="2">
        <v>3860</v>
      </c>
      <c r="B3863" s="2" t="str">
        <f>"00837084"</f>
        <v>00837084</v>
      </c>
    </row>
    <row r="3864" spans="1:2" x14ac:dyDescent="0.25">
      <c r="A3864" s="2">
        <v>3861</v>
      </c>
      <c r="B3864" s="2" t="str">
        <f>"00837105"</f>
        <v>00837105</v>
      </c>
    </row>
    <row r="3865" spans="1:2" x14ac:dyDescent="0.25">
      <c r="A3865" s="2">
        <v>3862</v>
      </c>
      <c r="B3865" s="2" t="str">
        <f>"00837112"</f>
        <v>00837112</v>
      </c>
    </row>
    <row r="3866" spans="1:2" x14ac:dyDescent="0.25">
      <c r="A3866" s="2">
        <v>3863</v>
      </c>
      <c r="B3866" s="2" t="str">
        <f>"00837179"</f>
        <v>00837179</v>
      </c>
    </row>
    <row r="3867" spans="1:2" x14ac:dyDescent="0.25">
      <c r="A3867" s="2">
        <v>3864</v>
      </c>
      <c r="B3867" s="2" t="str">
        <f>"00837235"</f>
        <v>00837235</v>
      </c>
    </row>
    <row r="3868" spans="1:2" x14ac:dyDescent="0.25">
      <c r="A3868" s="2">
        <v>3865</v>
      </c>
      <c r="B3868" s="2" t="str">
        <f>"00837266"</f>
        <v>00837266</v>
      </c>
    </row>
    <row r="3869" spans="1:2" x14ac:dyDescent="0.25">
      <c r="A3869" s="2">
        <v>3866</v>
      </c>
      <c r="B3869" s="2" t="str">
        <f>"00837386"</f>
        <v>00837386</v>
      </c>
    </row>
    <row r="3870" spans="1:2" x14ac:dyDescent="0.25">
      <c r="A3870" s="2">
        <v>3867</v>
      </c>
      <c r="B3870" s="2" t="str">
        <f>"00837404"</f>
        <v>00837404</v>
      </c>
    </row>
    <row r="3871" spans="1:2" x14ac:dyDescent="0.25">
      <c r="A3871" s="2">
        <v>3868</v>
      </c>
      <c r="B3871" s="2" t="str">
        <f>"00837414"</f>
        <v>00837414</v>
      </c>
    </row>
    <row r="3872" spans="1:2" x14ac:dyDescent="0.25">
      <c r="A3872" s="2">
        <v>3869</v>
      </c>
      <c r="B3872" s="2" t="str">
        <f>"00837416"</f>
        <v>00837416</v>
      </c>
    </row>
    <row r="3873" spans="1:2" x14ac:dyDescent="0.25">
      <c r="A3873" s="2">
        <v>3870</v>
      </c>
      <c r="B3873" s="2" t="str">
        <f>"00837420"</f>
        <v>00837420</v>
      </c>
    </row>
    <row r="3874" spans="1:2" x14ac:dyDescent="0.25">
      <c r="A3874" s="2">
        <v>3871</v>
      </c>
      <c r="B3874" s="2" t="str">
        <f>"00837427"</f>
        <v>00837427</v>
      </c>
    </row>
    <row r="3875" spans="1:2" x14ac:dyDescent="0.25">
      <c r="A3875" s="2">
        <v>3872</v>
      </c>
      <c r="B3875" s="2" t="str">
        <f>"00837450"</f>
        <v>00837450</v>
      </c>
    </row>
    <row r="3876" spans="1:2" x14ac:dyDescent="0.25">
      <c r="A3876" s="2">
        <v>3873</v>
      </c>
      <c r="B3876" s="2" t="str">
        <f>"00837453"</f>
        <v>00837453</v>
      </c>
    </row>
    <row r="3877" spans="1:2" x14ac:dyDescent="0.25">
      <c r="A3877" s="2">
        <v>3874</v>
      </c>
      <c r="B3877" s="2" t="str">
        <f>"00837474"</f>
        <v>00837474</v>
      </c>
    </row>
    <row r="3878" spans="1:2" x14ac:dyDescent="0.25">
      <c r="A3878" s="2">
        <v>3875</v>
      </c>
      <c r="B3878" s="2" t="str">
        <f>"00837510"</f>
        <v>00837510</v>
      </c>
    </row>
    <row r="3879" spans="1:2" x14ac:dyDescent="0.25">
      <c r="A3879" s="2">
        <v>3876</v>
      </c>
      <c r="B3879" s="2" t="str">
        <f>"00837543"</f>
        <v>00837543</v>
      </c>
    </row>
    <row r="3880" spans="1:2" x14ac:dyDescent="0.25">
      <c r="A3880" s="2">
        <v>3877</v>
      </c>
      <c r="B3880" s="2" t="str">
        <f>"00837598"</f>
        <v>00837598</v>
      </c>
    </row>
    <row r="3881" spans="1:2" x14ac:dyDescent="0.25">
      <c r="A3881" s="2">
        <v>3878</v>
      </c>
      <c r="B3881" s="2" t="str">
        <f>"00837627"</f>
        <v>00837627</v>
      </c>
    </row>
    <row r="3882" spans="1:2" x14ac:dyDescent="0.25">
      <c r="A3882" s="2">
        <v>3879</v>
      </c>
      <c r="B3882" s="2" t="str">
        <f>"00837646"</f>
        <v>00837646</v>
      </c>
    </row>
    <row r="3883" spans="1:2" x14ac:dyDescent="0.25">
      <c r="A3883" s="2">
        <v>3880</v>
      </c>
      <c r="B3883" s="2" t="str">
        <f>"00837685"</f>
        <v>00837685</v>
      </c>
    </row>
    <row r="3884" spans="1:2" x14ac:dyDescent="0.25">
      <c r="A3884" s="2">
        <v>3881</v>
      </c>
      <c r="B3884" s="2" t="str">
        <f>"00837699"</f>
        <v>00837699</v>
      </c>
    </row>
    <row r="3885" spans="1:2" x14ac:dyDescent="0.25">
      <c r="A3885" s="2">
        <v>3882</v>
      </c>
      <c r="B3885" s="2" t="str">
        <f>"00837778"</f>
        <v>00837778</v>
      </c>
    </row>
    <row r="3886" spans="1:2" x14ac:dyDescent="0.25">
      <c r="A3886" s="2">
        <v>3883</v>
      </c>
      <c r="B3886" s="2" t="str">
        <f>"00837783"</f>
        <v>00837783</v>
      </c>
    </row>
    <row r="3887" spans="1:2" x14ac:dyDescent="0.25">
      <c r="A3887" s="2">
        <v>3884</v>
      </c>
      <c r="B3887" s="2" t="str">
        <f>"00837794"</f>
        <v>00837794</v>
      </c>
    </row>
    <row r="3888" spans="1:2" x14ac:dyDescent="0.25">
      <c r="A3888" s="2">
        <v>3885</v>
      </c>
      <c r="B3888" s="2" t="str">
        <f>"00837839"</f>
        <v>00837839</v>
      </c>
    </row>
    <row r="3889" spans="1:2" x14ac:dyDescent="0.25">
      <c r="A3889" s="2">
        <v>3886</v>
      </c>
      <c r="B3889" s="2" t="str">
        <f>"00837886"</f>
        <v>00837886</v>
      </c>
    </row>
    <row r="3890" spans="1:2" x14ac:dyDescent="0.25">
      <c r="A3890" s="2">
        <v>3887</v>
      </c>
      <c r="B3890" s="2" t="str">
        <f>"00837895"</f>
        <v>00837895</v>
      </c>
    </row>
    <row r="3891" spans="1:2" x14ac:dyDescent="0.25">
      <c r="A3891" s="2">
        <v>3888</v>
      </c>
      <c r="B3891" s="2" t="str">
        <f>"00837906"</f>
        <v>00837906</v>
      </c>
    </row>
    <row r="3892" spans="1:2" x14ac:dyDescent="0.25">
      <c r="A3892" s="2">
        <v>3889</v>
      </c>
      <c r="B3892" s="2" t="str">
        <f>"00837907"</f>
        <v>00837907</v>
      </c>
    </row>
    <row r="3893" spans="1:2" x14ac:dyDescent="0.25">
      <c r="A3893" s="2">
        <v>3890</v>
      </c>
      <c r="B3893" s="2" t="str">
        <f>"00837911"</f>
        <v>00837911</v>
      </c>
    </row>
    <row r="3894" spans="1:2" x14ac:dyDescent="0.25">
      <c r="A3894" s="2">
        <v>3891</v>
      </c>
      <c r="B3894" s="2" t="str">
        <f>"00837935"</f>
        <v>00837935</v>
      </c>
    </row>
    <row r="3895" spans="1:2" x14ac:dyDescent="0.25">
      <c r="A3895" s="2">
        <v>3892</v>
      </c>
      <c r="B3895" s="2" t="str">
        <f>"00837947"</f>
        <v>00837947</v>
      </c>
    </row>
    <row r="3896" spans="1:2" x14ac:dyDescent="0.25">
      <c r="A3896" s="2">
        <v>3893</v>
      </c>
      <c r="B3896" s="2" t="str">
        <f>"00837951"</f>
        <v>00837951</v>
      </c>
    </row>
    <row r="3897" spans="1:2" x14ac:dyDescent="0.25">
      <c r="A3897" s="2">
        <v>3894</v>
      </c>
      <c r="B3897" s="2" t="str">
        <f>"00837973"</f>
        <v>00837973</v>
      </c>
    </row>
    <row r="3898" spans="1:2" x14ac:dyDescent="0.25">
      <c r="A3898" s="2">
        <v>3895</v>
      </c>
      <c r="B3898" s="2" t="str">
        <f>"00838017"</f>
        <v>00838017</v>
      </c>
    </row>
    <row r="3899" spans="1:2" x14ac:dyDescent="0.25">
      <c r="A3899" s="2">
        <v>3896</v>
      </c>
      <c r="B3899" s="2" t="str">
        <f>"00838027"</f>
        <v>00838027</v>
      </c>
    </row>
    <row r="3900" spans="1:2" x14ac:dyDescent="0.25">
      <c r="A3900" s="2">
        <v>3897</v>
      </c>
      <c r="B3900" s="2" t="str">
        <f>"00838052"</f>
        <v>00838052</v>
      </c>
    </row>
    <row r="3901" spans="1:2" x14ac:dyDescent="0.25">
      <c r="A3901" s="2">
        <v>3898</v>
      </c>
      <c r="B3901" s="2" t="str">
        <f>"00838057"</f>
        <v>00838057</v>
      </c>
    </row>
    <row r="3902" spans="1:2" x14ac:dyDescent="0.25">
      <c r="A3902" s="2">
        <v>3899</v>
      </c>
      <c r="B3902" s="2" t="str">
        <f>"00838136"</f>
        <v>00838136</v>
      </c>
    </row>
    <row r="3903" spans="1:2" x14ac:dyDescent="0.25">
      <c r="A3903" s="2">
        <v>3900</v>
      </c>
      <c r="B3903" s="2" t="str">
        <f>"00838141"</f>
        <v>00838141</v>
      </c>
    </row>
    <row r="3904" spans="1:2" x14ac:dyDescent="0.25">
      <c r="A3904" s="2">
        <v>3901</v>
      </c>
      <c r="B3904" s="2" t="str">
        <f>"00838176"</f>
        <v>00838176</v>
      </c>
    </row>
    <row r="3905" spans="1:2" x14ac:dyDescent="0.25">
      <c r="A3905" s="2">
        <v>3902</v>
      </c>
      <c r="B3905" s="2" t="str">
        <f>"00838195"</f>
        <v>00838195</v>
      </c>
    </row>
    <row r="3906" spans="1:2" x14ac:dyDescent="0.25">
      <c r="A3906" s="2">
        <v>3903</v>
      </c>
      <c r="B3906" s="2" t="str">
        <f>"00838248"</f>
        <v>00838248</v>
      </c>
    </row>
    <row r="3907" spans="1:2" x14ac:dyDescent="0.25">
      <c r="A3907" s="2">
        <v>3904</v>
      </c>
      <c r="B3907" s="2" t="str">
        <f>"00838268"</f>
        <v>00838268</v>
      </c>
    </row>
    <row r="3908" spans="1:2" x14ac:dyDescent="0.25">
      <c r="A3908" s="2">
        <v>3905</v>
      </c>
      <c r="B3908" s="2" t="str">
        <f>"00838269"</f>
        <v>00838269</v>
      </c>
    </row>
    <row r="3909" spans="1:2" x14ac:dyDescent="0.25">
      <c r="A3909" s="2">
        <v>3906</v>
      </c>
      <c r="B3909" s="2" t="str">
        <f>"00838294"</f>
        <v>00838294</v>
      </c>
    </row>
    <row r="3910" spans="1:2" x14ac:dyDescent="0.25">
      <c r="A3910" s="2">
        <v>3907</v>
      </c>
      <c r="B3910" s="2" t="str">
        <f>"00838310"</f>
        <v>00838310</v>
      </c>
    </row>
    <row r="3911" spans="1:2" x14ac:dyDescent="0.25">
      <c r="A3911" s="2">
        <v>3908</v>
      </c>
      <c r="B3911" s="2" t="str">
        <f>"00838315"</f>
        <v>00838315</v>
      </c>
    </row>
    <row r="3912" spans="1:2" x14ac:dyDescent="0.25">
      <c r="A3912" s="2">
        <v>3909</v>
      </c>
      <c r="B3912" s="2" t="str">
        <f>"00838337"</f>
        <v>00838337</v>
      </c>
    </row>
    <row r="3913" spans="1:2" x14ac:dyDescent="0.25">
      <c r="A3913" s="2">
        <v>3910</v>
      </c>
      <c r="B3913" s="2" t="str">
        <f>"00838360"</f>
        <v>00838360</v>
      </c>
    </row>
    <row r="3914" spans="1:2" x14ac:dyDescent="0.25">
      <c r="A3914" s="2">
        <v>3911</v>
      </c>
      <c r="B3914" s="2" t="str">
        <f>"00838379"</f>
        <v>00838379</v>
      </c>
    </row>
    <row r="3915" spans="1:2" x14ac:dyDescent="0.25">
      <c r="A3915" s="2">
        <v>3912</v>
      </c>
      <c r="B3915" s="2" t="str">
        <f>"00838397"</f>
        <v>00838397</v>
      </c>
    </row>
    <row r="3916" spans="1:2" x14ac:dyDescent="0.25">
      <c r="A3916" s="2">
        <v>3913</v>
      </c>
      <c r="B3916" s="2" t="str">
        <f>"00838410"</f>
        <v>00838410</v>
      </c>
    </row>
    <row r="3917" spans="1:2" x14ac:dyDescent="0.25">
      <c r="A3917" s="2">
        <v>3914</v>
      </c>
      <c r="B3917" s="2" t="str">
        <f>"00838436"</f>
        <v>00838436</v>
      </c>
    </row>
    <row r="3918" spans="1:2" x14ac:dyDescent="0.25">
      <c r="A3918" s="2">
        <v>3915</v>
      </c>
      <c r="B3918" s="2" t="str">
        <f>"00838454"</f>
        <v>00838454</v>
      </c>
    </row>
    <row r="3919" spans="1:2" x14ac:dyDescent="0.25">
      <c r="A3919" s="2">
        <v>3916</v>
      </c>
      <c r="B3919" s="2" t="str">
        <f>"00838473"</f>
        <v>00838473</v>
      </c>
    </row>
    <row r="3920" spans="1:2" x14ac:dyDescent="0.25">
      <c r="A3920" s="2">
        <v>3917</v>
      </c>
      <c r="B3920" s="2" t="str">
        <f>"00838478"</f>
        <v>00838478</v>
      </c>
    </row>
    <row r="3921" spans="1:2" x14ac:dyDescent="0.25">
      <c r="A3921" s="2">
        <v>3918</v>
      </c>
      <c r="B3921" s="2" t="str">
        <f>"00838479"</f>
        <v>00838479</v>
      </c>
    </row>
    <row r="3922" spans="1:2" x14ac:dyDescent="0.25">
      <c r="A3922" s="2">
        <v>3919</v>
      </c>
      <c r="B3922" s="2" t="str">
        <f>"00838482"</f>
        <v>00838482</v>
      </c>
    </row>
    <row r="3923" spans="1:2" x14ac:dyDescent="0.25">
      <c r="A3923" s="2">
        <v>3920</v>
      </c>
      <c r="B3923" s="2" t="str">
        <f>"00838495"</f>
        <v>00838495</v>
      </c>
    </row>
    <row r="3924" spans="1:2" x14ac:dyDescent="0.25">
      <c r="A3924" s="2">
        <v>3921</v>
      </c>
      <c r="B3924" s="2" t="str">
        <f>"00838499"</f>
        <v>00838499</v>
      </c>
    </row>
    <row r="3925" spans="1:2" x14ac:dyDescent="0.25">
      <c r="A3925" s="2">
        <v>3922</v>
      </c>
      <c r="B3925" s="2" t="str">
        <f>"00838508"</f>
        <v>00838508</v>
      </c>
    </row>
    <row r="3926" spans="1:2" x14ac:dyDescent="0.25">
      <c r="A3926" s="2">
        <v>3923</v>
      </c>
      <c r="B3926" s="2" t="str">
        <f>"00838510"</f>
        <v>00838510</v>
      </c>
    </row>
    <row r="3927" spans="1:2" x14ac:dyDescent="0.25">
      <c r="A3927" s="2">
        <v>3924</v>
      </c>
      <c r="B3927" s="2" t="str">
        <f>"00838583"</f>
        <v>00838583</v>
      </c>
    </row>
    <row r="3928" spans="1:2" x14ac:dyDescent="0.25">
      <c r="A3928" s="2">
        <v>3925</v>
      </c>
      <c r="B3928" s="2" t="str">
        <f>"00838584"</f>
        <v>00838584</v>
      </c>
    </row>
    <row r="3929" spans="1:2" x14ac:dyDescent="0.25">
      <c r="A3929" s="2">
        <v>3926</v>
      </c>
      <c r="B3929" s="2" t="str">
        <f>"00838615"</f>
        <v>00838615</v>
      </c>
    </row>
    <row r="3930" spans="1:2" x14ac:dyDescent="0.25">
      <c r="A3930" s="2">
        <v>3927</v>
      </c>
      <c r="B3930" s="2" t="str">
        <f>"00838632"</f>
        <v>00838632</v>
      </c>
    </row>
    <row r="3931" spans="1:2" x14ac:dyDescent="0.25">
      <c r="A3931" s="2">
        <v>3928</v>
      </c>
      <c r="B3931" s="2" t="str">
        <f>"00838652"</f>
        <v>00838652</v>
      </c>
    </row>
    <row r="3932" spans="1:2" x14ac:dyDescent="0.25">
      <c r="A3932" s="2">
        <v>3929</v>
      </c>
      <c r="B3932" s="2" t="str">
        <f>"00838656"</f>
        <v>00838656</v>
      </c>
    </row>
    <row r="3933" spans="1:2" x14ac:dyDescent="0.25">
      <c r="A3933" s="2">
        <v>3930</v>
      </c>
      <c r="B3933" s="2" t="str">
        <f>"00838704"</f>
        <v>00838704</v>
      </c>
    </row>
    <row r="3934" spans="1:2" x14ac:dyDescent="0.25">
      <c r="A3934" s="2">
        <v>3931</v>
      </c>
      <c r="B3934" s="2" t="str">
        <f>"00838732"</f>
        <v>00838732</v>
      </c>
    </row>
    <row r="3935" spans="1:2" x14ac:dyDescent="0.25">
      <c r="A3935" s="2">
        <v>3932</v>
      </c>
      <c r="B3935" s="2" t="str">
        <f>"00838741"</f>
        <v>00838741</v>
      </c>
    </row>
    <row r="3936" spans="1:2" x14ac:dyDescent="0.25">
      <c r="A3936" s="2">
        <v>3933</v>
      </c>
      <c r="B3936" s="2" t="str">
        <f>"00838742"</f>
        <v>00838742</v>
      </c>
    </row>
    <row r="3937" spans="1:2" x14ac:dyDescent="0.25">
      <c r="A3937" s="2">
        <v>3934</v>
      </c>
      <c r="B3937" s="2" t="str">
        <f>"00838775"</f>
        <v>00838775</v>
      </c>
    </row>
    <row r="3938" spans="1:2" x14ac:dyDescent="0.25">
      <c r="A3938" s="2">
        <v>3935</v>
      </c>
      <c r="B3938" s="2" t="str">
        <f>"00838793"</f>
        <v>00838793</v>
      </c>
    </row>
    <row r="3939" spans="1:2" x14ac:dyDescent="0.25">
      <c r="A3939" s="2">
        <v>3936</v>
      </c>
      <c r="B3939" s="2" t="str">
        <f>"00838802"</f>
        <v>00838802</v>
      </c>
    </row>
    <row r="3940" spans="1:2" x14ac:dyDescent="0.25">
      <c r="A3940" s="2">
        <v>3937</v>
      </c>
      <c r="B3940" s="2" t="str">
        <f>"00838816"</f>
        <v>00838816</v>
      </c>
    </row>
    <row r="3941" spans="1:2" x14ac:dyDescent="0.25">
      <c r="A3941" s="2">
        <v>3938</v>
      </c>
      <c r="B3941" s="2" t="str">
        <f>"00838818"</f>
        <v>00838818</v>
      </c>
    </row>
    <row r="3942" spans="1:2" x14ac:dyDescent="0.25">
      <c r="A3942" s="2">
        <v>3939</v>
      </c>
      <c r="B3942" s="2" t="str">
        <f>"00838833"</f>
        <v>00838833</v>
      </c>
    </row>
    <row r="3943" spans="1:2" x14ac:dyDescent="0.25">
      <c r="A3943" s="2">
        <v>3940</v>
      </c>
      <c r="B3943" s="2" t="str">
        <f>"00838853"</f>
        <v>00838853</v>
      </c>
    </row>
    <row r="3944" spans="1:2" x14ac:dyDescent="0.25">
      <c r="A3944" s="2">
        <v>3941</v>
      </c>
      <c r="B3944" s="2" t="str">
        <f>"00838864"</f>
        <v>00838864</v>
      </c>
    </row>
    <row r="3945" spans="1:2" x14ac:dyDescent="0.25">
      <c r="A3945" s="2">
        <v>3942</v>
      </c>
      <c r="B3945" s="2" t="str">
        <f>"00838870"</f>
        <v>00838870</v>
      </c>
    </row>
    <row r="3946" spans="1:2" x14ac:dyDescent="0.25">
      <c r="A3946" s="2">
        <v>3943</v>
      </c>
      <c r="B3946" s="2" t="str">
        <f>"00838925"</f>
        <v>00838925</v>
      </c>
    </row>
    <row r="3947" spans="1:2" x14ac:dyDescent="0.25">
      <c r="A3947" s="2">
        <v>3944</v>
      </c>
      <c r="B3947" s="2" t="str">
        <f>"00838957"</f>
        <v>00838957</v>
      </c>
    </row>
    <row r="3948" spans="1:2" x14ac:dyDescent="0.25">
      <c r="A3948" s="2">
        <v>3945</v>
      </c>
      <c r="B3948" s="2" t="str">
        <f>"00839073"</f>
        <v>00839073</v>
      </c>
    </row>
    <row r="3949" spans="1:2" x14ac:dyDescent="0.25">
      <c r="A3949" s="2">
        <v>3946</v>
      </c>
      <c r="B3949" s="2" t="str">
        <f>"00839074"</f>
        <v>00839074</v>
      </c>
    </row>
    <row r="3950" spans="1:2" x14ac:dyDescent="0.25">
      <c r="A3950" s="2">
        <v>3947</v>
      </c>
      <c r="B3950" s="2" t="str">
        <f>"00839117"</f>
        <v>00839117</v>
      </c>
    </row>
    <row r="3951" spans="1:2" x14ac:dyDescent="0.25">
      <c r="A3951" s="2">
        <v>3948</v>
      </c>
      <c r="B3951" s="2" t="str">
        <f>"20160704443"</f>
        <v>20160704443</v>
      </c>
    </row>
    <row r="3952" spans="1:2" x14ac:dyDescent="0.25">
      <c r="A3952" s="2">
        <v>3949</v>
      </c>
      <c r="B3952" s="2" t="str">
        <f>"20160705447"</f>
        <v>20160705447</v>
      </c>
    </row>
    <row r="3953" spans="1:2" x14ac:dyDescent="0.25">
      <c r="A3953" s="2">
        <v>3950</v>
      </c>
      <c r="B3953" s="2" t="str">
        <f>"20160705460"</f>
        <v>20160705460</v>
      </c>
    </row>
    <row r="3954" spans="1:2" x14ac:dyDescent="0.25">
      <c r="A3954" s="2">
        <v>3951</v>
      </c>
      <c r="B3954" s="2" t="str">
        <f>"200712000199"</f>
        <v>200712000199</v>
      </c>
    </row>
    <row r="3955" spans="1:2" x14ac:dyDescent="0.25">
      <c r="A3955" s="2">
        <v>3952</v>
      </c>
      <c r="B3955" s="2" t="str">
        <f>"200712000274"</f>
        <v>200712000274</v>
      </c>
    </row>
    <row r="3956" spans="1:2" x14ac:dyDescent="0.25">
      <c r="A3956" s="2">
        <v>3953</v>
      </c>
      <c r="B3956" s="2" t="str">
        <f>"200712000290"</f>
        <v>200712000290</v>
      </c>
    </row>
    <row r="3957" spans="1:2" x14ac:dyDescent="0.25">
      <c r="A3957" s="2">
        <v>3954</v>
      </c>
      <c r="B3957" s="2" t="str">
        <f>"200712000315"</f>
        <v>200712000315</v>
      </c>
    </row>
    <row r="3958" spans="1:2" x14ac:dyDescent="0.25">
      <c r="A3958" s="2">
        <v>3955</v>
      </c>
      <c r="B3958" s="2" t="str">
        <f>"200712000365"</f>
        <v>200712000365</v>
      </c>
    </row>
    <row r="3959" spans="1:2" x14ac:dyDescent="0.25">
      <c r="A3959" s="2">
        <v>3956</v>
      </c>
      <c r="B3959" s="2" t="str">
        <f>"200712000603"</f>
        <v>200712000603</v>
      </c>
    </row>
    <row r="3960" spans="1:2" x14ac:dyDescent="0.25">
      <c r="A3960" s="2">
        <v>3957</v>
      </c>
      <c r="B3960" s="2" t="str">
        <f>"200712000670"</f>
        <v>200712000670</v>
      </c>
    </row>
    <row r="3961" spans="1:2" x14ac:dyDescent="0.25">
      <c r="A3961" s="2">
        <v>3958</v>
      </c>
      <c r="B3961" s="2" t="str">
        <f>"200712000757"</f>
        <v>200712000757</v>
      </c>
    </row>
    <row r="3962" spans="1:2" x14ac:dyDescent="0.25">
      <c r="A3962" s="2">
        <v>3959</v>
      </c>
      <c r="B3962" s="2" t="str">
        <f>"200712000780"</f>
        <v>200712000780</v>
      </c>
    </row>
    <row r="3963" spans="1:2" x14ac:dyDescent="0.25">
      <c r="A3963" s="2">
        <v>3960</v>
      </c>
      <c r="B3963" s="2" t="str">
        <f>"200712000789"</f>
        <v>200712000789</v>
      </c>
    </row>
    <row r="3964" spans="1:2" x14ac:dyDescent="0.25">
      <c r="A3964" s="2">
        <v>3961</v>
      </c>
      <c r="B3964" s="2" t="str">
        <f>"200712000811"</f>
        <v>200712000811</v>
      </c>
    </row>
    <row r="3965" spans="1:2" x14ac:dyDescent="0.25">
      <c r="A3965" s="2">
        <v>3962</v>
      </c>
      <c r="B3965" s="2" t="str">
        <f>"200712000820"</f>
        <v>200712000820</v>
      </c>
    </row>
    <row r="3966" spans="1:2" x14ac:dyDescent="0.25">
      <c r="A3966" s="2">
        <v>3963</v>
      </c>
      <c r="B3966" s="2" t="str">
        <f>"200712000927"</f>
        <v>200712000927</v>
      </c>
    </row>
    <row r="3967" spans="1:2" x14ac:dyDescent="0.25">
      <c r="A3967" s="2">
        <v>3964</v>
      </c>
      <c r="B3967" s="2" t="str">
        <f>"200712001193"</f>
        <v>200712001193</v>
      </c>
    </row>
    <row r="3968" spans="1:2" x14ac:dyDescent="0.25">
      <c r="A3968" s="2">
        <v>3965</v>
      </c>
      <c r="B3968" s="2" t="str">
        <f>"200712001344"</f>
        <v>200712001344</v>
      </c>
    </row>
    <row r="3969" spans="1:2" x14ac:dyDescent="0.25">
      <c r="A3969" s="2">
        <v>3966</v>
      </c>
      <c r="B3969" s="2" t="str">
        <f>"200712001419"</f>
        <v>200712001419</v>
      </c>
    </row>
    <row r="3970" spans="1:2" x14ac:dyDescent="0.25">
      <c r="A3970" s="2">
        <v>3967</v>
      </c>
      <c r="B3970" s="2" t="str">
        <f>"200712001420"</f>
        <v>200712001420</v>
      </c>
    </row>
    <row r="3971" spans="1:2" x14ac:dyDescent="0.25">
      <c r="A3971" s="2">
        <v>3968</v>
      </c>
      <c r="B3971" s="2" t="str">
        <f>"200712001461"</f>
        <v>200712001461</v>
      </c>
    </row>
    <row r="3972" spans="1:2" x14ac:dyDescent="0.25">
      <c r="A3972" s="2">
        <v>3969</v>
      </c>
      <c r="B3972" s="2" t="str">
        <f>"200712001733"</f>
        <v>200712001733</v>
      </c>
    </row>
    <row r="3973" spans="1:2" x14ac:dyDescent="0.25">
      <c r="A3973" s="2">
        <v>3970</v>
      </c>
      <c r="B3973" s="2" t="str">
        <f>"200712001855"</f>
        <v>200712001855</v>
      </c>
    </row>
    <row r="3974" spans="1:2" x14ac:dyDescent="0.25">
      <c r="A3974" s="2">
        <v>3971</v>
      </c>
      <c r="B3974" s="2" t="str">
        <f>"200712002014"</f>
        <v>200712002014</v>
      </c>
    </row>
    <row r="3975" spans="1:2" x14ac:dyDescent="0.25">
      <c r="A3975" s="2">
        <v>3972</v>
      </c>
      <c r="B3975" s="2" t="str">
        <f>"200712002037"</f>
        <v>200712002037</v>
      </c>
    </row>
    <row r="3976" spans="1:2" x14ac:dyDescent="0.25">
      <c r="A3976" s="2">
        <v>3973</v>
      </c>
      <c r="B3976" s="2" t="str">
        <f>"200712002086"</f>
        <v>200712002086</v>
      </c>
    </row>
    <row r="3977" spans="1:2" x14ac:dyDescent="0.25">
      <c r="A3977" s="2">
        <v>3974</v>
      </c>
      <c r="B3977" s="2" t="str">
        <f>"200712002110"</f>
        <v>200712002110</v>
      </c>
    </row>
    <row r="3978" spans="1:2" x14ac:dyDescent="0.25">
      <c r="A3978" s="2">
        <v>3975</v>
      </c>
      <c r="B3978" s="2" t="str">
        <f>"200712002125"</f>
        <v>200712002125</v>
      </c>
    </row>
    <row r="3979" spans="1:2" x14ac:dyDescent="0.25">
      <c r="A3979" s="2">
        <v>3976</v>
      </c>
      <c r="B3979" s="2" t="str">
        <f>"200712002192"</f>
        <v>200712002192</v>
      </c>
    </row>
    <row r="3980" spans="1:2" x14ac:dyDescent="0.25">
      <c r="A3980" s="2">
        <v>3977</v>
      </c>
      <c r="B3980" s="2" t="str">
        <f>"200712002362"</f>
        <v>200712002362</v>
      </c>
    </row>
    <row r="3981" spans="1:2" x14ac:dyDescent="0.25">
      <c r="A3981" s="2">
        <v>3978</v>
      </c>
      <c r="B3981" s="2" t="str">
        <f>"200712002492"</f>
        <v>200712002492</v>
      </c>
    </row>
    <row r="3982" spans="1:2" x14ac:dyDescent="0.25">
      <c r="A3982" s="2">
        <v>3979</v>
      </c>
      <c r="B3982" s="2" t="str">
        <f>"200712002512"</f>
        <v>200712002512</v>
      </c>
    </row>
    <row r="3983" spans="1:2" x14ac:dyDescent="0.25">
      <c r="A3983" s="2">
        <v>3980</v>
      </c>
      <c r="B3983" s="2" t="str">
        <f>"200712002597"</f>
        <v>200712002597</v>
      </c>
    </row>
    <row r="3984" spans="1:2" x14ac:dyDescent="0.25">
      <c r="A3984" s="2">
        <v>3981</v>
      </c>
      <c r="B3984" s="2" t="str">
        <f>"200712002663"</f>
        <v>200712002663</v>
      </c>
    </row>
    <row r="3985" spans="1:2" x14ac:dyDescent="0.25">
      <c r="A3985" s="2">
        <v>3982</v>
      </c>
      <c r="B3985" s="2" t="str">
        <f>"200712002689"</f>
        <v>200712002689</v>
      </c>
    </row>
    <row r="3986" spans="1:2" x14ac:dyDescent="0.25">
      <c r="A3986" s="2">
        <v>3983</v>
      </c>
      <c r="B3986" s="2" t="str">
        <f>"200712002712"</f>
        <v>200712002712</v>
      </c>
    </row>
    <row r="3987" spans="1:2" x14ac:dyDescent="0.25">
      <c r="A3987" s="2">
        <v>3984</v>
      </c>
      <c r="B3987" s="2" t="str">
        <f>"200712002746"</f>
        <v>200712002746</v>
      </c>
    </row>
    <row r="3988" spans="1:2" x14ac:dyDescent="0.25">
      <c r="A3988" s="2">
        <v>3985</v>
      </c>
      <c r="B3988" s="2" t="str">
        <f>"200712002807"</f>
        <v>200712002807</v>
      </c>
    </row>
    <row r="3989" spans="1:2" x14ac:dyDescent="0.25">
      <c r="A3989" s="2">
        <v>3986</v>
      </c>
      <c r="B3989" s="2" t="str">
        <f>"200712002821"</f>
        <v>200712002821</v>
      </c>
    </row>
    <row r="3990" spans="1:2" x14ac:dyDescent="0.25">
      <c r="A3990" s="2">
        <v>3987</v>
      </c>
      <c r="B3990" s="2" t="str">
        <f>"200712002887"</f>
        <v>200712002887</v>
      </c>
    </row>
    <row r="3991" spans="1:2" x14ac:dyDescent="0.25">
      <c r="A3991" s="2">
        <v>3988</v>
      </c>
      <c r="B3991" s="2" t="str">
        <f>"200712002967"</f>
        <v>200712002967</v>
      </c>
    </row>
    <row r="3992" spans="1:2" x14ac:dyDescent="0.25">
      <c r="A3992" s="2">
        <v>3989</v>
      </c>
      <c r="B3992" s="2" t="str">
        <f>"200712003054"</f>
        <v>200712003054</v>
      </c>
    </row>
    <row r="3993" spans="1:2" x14ac:dyDescent="0.25">
      <c r="A3993" s="2">
        <v>3990</v>
      </c>
      <c r="B3993" s="2" t="str">
        <f>"200712003121"</f>
        <v>200712003121</v>
      </c>
    </row>
    <row r="3994" spans="1:2" x14ac:dyDescent="0.25">
      <c r="A3994" s="2">
        <v>3991</v>
      </c>
      <c r="B3994" s="2" t="str">
        <f>"200712003188"</f>
        <v>200712003188</v>
      </c>
    </row>
    <row r="3995" spans="1:2" x14ac:dyDescent="0.25">
      <c r="A3995" s="2">
        <v>3992</v>
      </c>
      <c r="B3995" s="2" t="str">
        <f>"200712003240"</f>
        <v>200712003240</v>
      </c>
    </row>
    <row r="3996" spans="1:2" x14ac:dyDescent="0.25">
      <c r="A3996" s="2">
        <v>3993</v>
      </c>
      <c r="B3996" s="2" t="str">
        <f>"200712003252"</f>
        <v>200712003252</v>
      </c>
    </row>
    <row r="3997" spans="1:2" x14ac:dyDescent="0.25">
      <c r="A3997" s="2">
        <v>3994</v>
      </c>
      <c r="B3997" s="2" t="str">
        <f>"200712003352"</f>
        <v>200712003352</v>
      </c>
    </row>
    <row r="3998" spans="1:2" x14ac:dyDescent="0.25">
      <c r="A3998" s="2">
        <v>3995</v>
      </c>
      <c r="B3998" s="2" t="str">
        <f>"200712003656"</f>
        <v>200712003656</v>
      </c>
    </row>
    <row r="3999" spans="1:2" x14ac:dyDescent="0.25">
      <c r="A3999" s="2">
        <v>3996</v>
      </c>
      <c r="B3999" s="2" t="str">
        <f>"200712003731"</f>
        <v>200712003731</v>
      </c>
    </row>
    <row r="4000" spans="1:2" x14ac:dyDescent="0.25">
      <c r="A4000" s="2">
        <v>3997</v>
      </c>
      <c r="B4000" s="2" t="str">
        <f>"200712003799"</f>
        <v>200712003799</v>
      </c>
    </row>
    <row r="4001" spans="1:2" x14ac:dyDescent="0.25">
      <c r="A4001" s="2">
        <v>3998</v>
      </c>
      <c r="B4001" s="2" t="str">
        <f>"200712003820"</f>
        <v>200712003820</v>
      </c>
    </row>
    <row r="4002" spans="1:2" x14ac:dyDescent="0.25">
      <c r="A4002" s="2">
        <v>3999</v>
      </c>
      <c r="B4002" s="2" t="str">
        <f>"200712003824"</f>
        <v>200712003824</v>
      </c>
    </row>
    <row r="4003" spans="1:2" x14ac:dyDescent="0.25">
      <c r="A4003" s="2">
        <v>4000</v>
      </c>
      <c r="B4003" s="2" t="str">
        <f>"200712003861"</f>
        <v>200712003861</v>
      </c>
    </row>
    <row r="4004" spans="1:2" x14ac:dyDescent="0.25">
      <c r="A4004" s="2">
        <v>4001</v>
      </c>
      <c r="B4004" s="2" t="str">
        <f>"200712003974"</f>
        <v>200712003974</v>
      </c>
    </row>
    <row r="4005" spans="1:2" x14ac:dyDescent="0.25">
      <c r="A4005" s="2">
        <v>4002</v>
      </c>
      <c r="B4005" s="2" t="str">
        <f>"200712003997"</f>
        <v>200712003997</v>
      </c>
    </row>
    <row r="4006" spans="1:2" x14ac:dyDescent="0.25">
      <c r="A4006" s="2">
        <v>4003</v>
      </c>
      <c r="B4006" s="2" t="str">
        <f>"200712004049"</f>
        <v>200712004049</v>
      </c>
    </row>
    <row r="4007" spans="1:2" x14ac:dyDescent="0.25">
      <c r="A4007" s="2">
        <v>4004</v>
      </c>
      <c r="B4007" s="2" t="str">
        <f>"200712004179"</f>
        <v>200712004179</v>
      </c>
    </row>
    <row r="4008" spans="1:2" x14ac:dyDescent="0.25">
      <c r="A4008" s="2">
        <v>4005</v>
      </c>
      <c r="B4008" s="2" t="str">
        <f>"200712004347"</f>
        <v>200712004347</v>
      </c>
    </row>
    <row r="4009" spans="1:2" x14ac:dyDescent="0.25">
      <c r="A4009" s="2">
        <v>4006</v>
      </c>
      <c r="B4009" s="2" t="str">
        <f>"200712004366"</f>
        <v>200712004366</v>
      </c>
    </row>
    <row r="4010" spans="1:2" x14ac:dyDescent="0.25">
      <c r="A4010" s="2">
        <v>4007</v>
      </c>
      <c r="B4010" s="2" t="str">
        <f>"200712004411"</f>
        <v>200712004411</v>
      </c>
    </row>
    <row r="4011" spans="1:2" x14ac:dyDescent="0.25">
      <c r="A4011" s="2">
        <v>4008</v>
      </c>
      <c r="B4011" s="2" t="str">
        <f>"200712004510"</f>
        <v>200712004510</v>
      </c>
    </row>
    <row r="4012" spans="1:2" x14ac:dyDescent="0.25">
      <c r="A4012" s="2">
        <v>4009</v>
      </c>
      <c r="B4012" s="2" t="str">
        <f>"200712004654"</f>
        <v>200712004654</v>
      </c>
    </row>
    <row r="4013" spans="1:2" x14ac:dyDescent="0.25">
      <c r="A4013" s="2">
        <v>4010</v>
      </c>
      <c r="B4013" s="2" t="str">
        <f>"200712004669"</f>
        <v>200712004669</v>
      </c>
    </row>
    <row r="4014" spans="1:2" x14ac:dyDescent="0.25">
      <c r="A4014" s="2">
        <v>4011</v>
      </c>
      <c r="B4014" s="2" t="str">
        <f>"200712004754"</f>
        <v>200712004754</v>
      </c>
    </row>
    <row r="4015" spans="1:2" x14ac:dyDescent="0.25">
      <c r="A4015" s="2">
        <v>4012</v>
      </c>
      <c r="B4015" s="2" t="str">
        <f>"200712004779"</f>
        <v>200712004779</v>
      </c>
    </row>
    <row r="4016" spans="1:2" x14ac:dyDescent="0.25">
      <c r="A4016" s="2">
        <v>4013</v>
      </c>
      <c r="B4016" s="2" t="str">
        <f>"200712004826"</f>
        <v>200712004826</v>
      </c>
    </row>
    <row r="4017" spans="1:2" x14ac:dyDescent="0.25">
      <c r="A4017" s="2">
        <v>4014</v>
      </c>
      <c r="B4017" s="2" t="str">
        <f>"200712004996"</f>
        <v>200712004996</v>
      </c>
    </row>
    <row r="4018" spans="1:2" x14ac:dyDescent="0.25">
      <c r="A4018" s="2">
        <v>4015</v>
      </c>
      <c r="B4018" s="2" t="str">
        <f>"200712005100"</f>
        <v>200712005100</v>
      </c>
    </row>
    <row r="4019" spans="1:2" x14ac:dyDescent="0.25">
      <c r="A4019" s="2">
        <v>4016</v>
      </c>
      <c r="B4019" s="2" t="str">
        <f>"200712005115"</f>
        <v>200712005115</v>
      </c>
    </row>
    <row r="4020" spans="1:2" x14ac:dyDescent="0.25">
      <c r="A4020" s="2">
        <v>4017</v>
      </c>
      <c r="B4020" s="2" t="str">
        <f>"200712005143"</f>
        <v>200712005143</v>
      </c>
    </row>
    <row r="4021" spans="1:2" x14ac:dyDescent="0.25">
      <c r="A4021" s="2">
        <v>4018</v>
      </c>
      <c r="B4021" s="2" t="str">
        <f>"200712005242"</f>
        <v>200712005242</v>
      </c>
    </row>
    <row r="4022" spans="1:2" x14ac:dyDescent="0.25">
      <c r="A4022" s="2">
        <v>4019</v>
      </c>
      <c r="B4022" s="2" t="str">
        <f>"200712005313"</f>
        <v>200712005313</v>
      </c>
    </row>
    <row r="4023" spans="1:2" x14ac:dyDescent="0.25">
      <c r="A4023" s="2">
        <v>4020</v>
      </c>
      <c r="B4023" s="2" t="str">
        <f>"200712005394"</f>
        <v>200712005394</v>
      </c>
    </row>
    <row r="4024" spans="1:2" x14ac:dyDescent="0.25">
      <c r="A4024" s="2">
        <v>4021</v>
      </c>
      <c r="B4024" s="2" t="str">
        <f>"200712005415"</f>
        <v>200712005415</v>
      </c>
    </row>
    <row r="4025" spans="1:2" x14ac:dyDescent="0.25">
      <c r="A4025" s="2">
        <v>4022</v>
      </c>
      <c r="B4025" s="2" t="str">
        <f>"200712005510"</f>
        <v>200712005510</v>
      </c>
    </row>
    <row r="4026" spans="1:2" x14ac:dyDescent="0.25">
      <c r="A4026" s="2">
        <v>4023</v>
      </c>
      <c r="B4026" s="2" t="str">
        <f>"200712005565"</f>
        <v>200712005565</v>
      </c>
    </row>
    <row r="4027" spans="1:2" x14ac:dyDescent="0.25">
      <c r="A4027" s="2">
        <v>4024</v>
      </c>
      <c r="B4027" s="2" t="str">
        <f>"200712005579"</f>
        <v>200712005579</v>
      </c>
    </row>
    <row r="4028" spans="1:2" x14ac:dyDescent="0.25">
      <c r="A4028" s="2">
        <v>4025</v>
      </c>
      <c r="B4028" s="2" t="str">
        <f>"200712005621"</f>
        <v>200712005621</v>
      </c>
    </row>
    <row r="4029" spans="1:2" x14ac:dyDescent="0.25">
      <c r="A4029" s="2">
        <v>4026</v>
      </c>
      <c r="B4029" s="2" t="str">
        <f>"200712005638"</f>
        <v>200712005638</v>
      </c>
    </row>
    <row r="4030" spans="1:2" x14ac:dyDescent="0.25">
      <c r="A4030" s="2">
        <v>4027</v>
      </c>
      <c r="B4030" s="2" t="str">
        <f>"200712005656"</f>
        <v>200712005656</v>
      </c>
    </row>
    <row r="4031" spans="1:2" x14ac:dyDescent="0.25">
      <c r="A4031" s="2">
        <v>4028</v>
      </c>
      <c r="B4031" s="2" t="str">
        <f>"200712005684"</f>
        <v>200712005684</v>
      </c>
    </row>
    <row r="4032" spans="1:2" x14ac:dyDescent="0.25">
      <c r="A4032" s="2">
        <v>4029</v>
      </c>
      <c r="B4032" s="2" t="str">
        <f>"200712005741"</f>
        <v>200712005741</v>
      </c>
    </row>
    <row r="4033" spans="1:2" x14ac:dyDescent="0.25">
      <c r="A4033" s="2">
        <v>4030</v>
      </c>
      <c r="B4033" s="2" t="str">
        <f>"200712005762"</f>
        <v>200712005762</v>
      </c>
    </row>
    <row r="4034" spans="1:2" x14ac:dyDescent="0.25">
      <c r="A4034" s="2">
        <v>4031</v>
      </c>
      <c r="B4034" s="2" t="str">
        <f>"200712005768"</f>
        <v>200712005768</v>
      </c>
    </row>
    <row r="4035" spans="1:2" x14ac:dyDescent="0.25">
      <c r="A4035" s="2">
        <v>4032</v>
      </c>
      <c r="B4035" s="2" t="str">
        <f>"200712005777"</f>
        <v>200712005777</v>
      </c>
    </row>
    <row r="4036" spans="1:2" x14ac:dyDescent="0.25">
      <c r="A4036" s="2">
        <v>4033</v>
      </c>
      <c r="B4036" s="2" t="str">
        <f>"200712005790"</f>
        <v>200712005790</v>
      </c>
    </row>
    <row r="4037" spans="1:2" x14ac:dyDescent="0.25">
      <c r="A4037" s="2">
        <v>4034</v>
      </c>
      <c r="B4037" s="2" t="str">
        <f>"200712005950"</f>
        <v>200712005950</v>
      </c>
    </row>
    <row r="4038" spans="1:2" x14ac:dyDescent="0.25">
      <c r="A4038" s="2">
        <v>4035</v>
      </c>
      <c r="B4038" s="2" t="str">
        <f>"200712005994"</f>
        <v>200712005994</v>
      </c>
    </row>
    <row r="4039" spans="1:2" x14ac:dyDescent="0.25">
      <c r="A4039" s="2">
        <v>4036</v>
      </c>
      <c r="B4039" s="2" t="str">
        <f>"200712006045"</f>
        <v>200712006045</v>
      </c>
    </row>
    <row r="4040" spans="1:2" x14ac:dyDescent="0.25">
      <c r="A4040" s="2">
        <v>4037</v>
      </c>
      <c r="B4040" s="2" t="str">
        <f>"200712006174"</f>
        <v>200712006174</v>
      </c>
    </row>
    <row r="4041" spans="1:2" x14ac:dyDescent="0.25">
      <c r="A4041" s="2">
        <v>4038</v>
      </c>
      <c r="B4041" s="2" t="str">
        <f>"200712006201"</f>
        <v>200712006201</v>
      </c>
    </row>
    <row r="4042" spans="1:2" x14ac:dyDescent="0.25">
      <c r="A4042" s="2">
        <v>4039</v>
      </c>
      <c r="B4042" s="2" t="str">
        <f>"200712006238"</f>
        <v>200712006238</v>
      </c>
    </row>
    <row r="4043" spans="1:2" x14ac:dyDescent="0.25">
      <c r="A4043" s="2">
        <v>4040</v>
      </c>
      <c r="B4043" s="2" t="str">
        <f>"200801000180"</f>
        <v>200801000180</v>
      </c>
    </row>
    <row r="4044" spans="1:2" x14ac:dyDescent="0.25">
      <c r="A4044" s="2">
        <v>4041</v>
      </c>
      <c r="B4044" s="2" t="str">
        <f>"200801000188"</f>
        <v>200801000188</v>
      </c>
    </row>
    <row r="4045" spans="1:2" x14ac:dyDescent="0.25">
      <c r="A4045" s="2">
        <v>4042</v>
      </c>
      <c r="B4045" s="2" t="str">
        <f>"200801000191"</f>
        <v>200801000191</v>
      </c>
    </row>
    <row r="4046" spans="1:2" x14ac:dyDescent="0.25">
      <c r="A4046" s="2">
        <v>4043</v>
      </c>
      <c r="B4046" s="2" t="str">
        <f>"200801000208"</f>
        <v>200801000208</v>
      </c>
    </row>
    <row r="4047" spans="1:2" x14ac:dyDescent="0.25">
      <c r="A4047" s="2">
        <v>4044</v>
      </c>
      <c r="B4047" s="2" t="str">
        <f>"200801000225"</f>
        <v>200801000225</v>
      </c>
    </row>
    <row r="4048" spans="1:2" x14ac:dyDescent="0.25">
      <c r="A4048" s="2">
        <v>4045</v>
      </c>
      <c r="B4048" s="2" t="str">
        <f>"200801000270"</f>
        <v>200801000270</v>
      </c>
    </row>
    <row r="4049" spans="1:2" x14ac:dyDescent="0.25">
      <c r="A4049" s="2">
        <v>4046</v>
      </c>
      <c r="B4049" s="2" t="str">
        <f>"200801000318"</f>
        <v>200801000318</v>
      </c>
    </row>
    <row r="4050" spans="1:2" x14ac:dyDescent="0.25">
      <c r="A4050" s="2">
        <v>4047</v>
      </c>
      <c r="B4050" s="2" t="str">
        <f>"200801000363"</f>
        <v>200801000363</v>
      </c>
    </row>
    <row r="4051" spans="1:2" x14ac:dyDescent="0.25">
      <c r="A4051" s="2">
        <v>4048</v>
      </c>
      <c r="B4051" s="2" t="str">
        <f>"200801000420"</f>
        <v>200801000420</v>
      </c>
    </row>
    <row r="4052" spans="1:2" x14ac:dyDescent="0.25">
      <c r="A4052" s="2">
        <v>4049</v>
      </c>
      <c r="B4052" s="2" t="str">
        <f>"200801000427"</f>
        <v>200801000427</v>
      </c>
    </row>
    <row r="4053" spans="1:2" x14ac:dyDescent="0.25">
      <c r="A4053" s="2">
        <v>4050</v>
      </c>
      <c r="B4053" s="2" t="str">
        <f>"200801000432"</f>
        <v>200801000432</v>
      </c>
    </row>
    <row r="4054" spans="1:2" x14ac:dyDescent="0.25">
      <c r="A4054" s="2">
        <v>4051</v>
      </c>
      <c r="B4054" s="2" t="str">
        <f>"200801000601"</f>
        <v>200801000601</v>
      </c>
    </row>
    <row r="4055" spans="1:2" x14ac:dyDescent="0.25">
      <c r="A4055" s="2">
        <v>4052</v>
      </c>
      <c r="B4055" s="2" t="str">
        <f>"200801000617"</f>
        <v>200801000617</v>
      </c>
    </row>
    <row r="4056" spans="1:2" x14ac:dyDescent="0.25">
      <c r="A4056" s="2">
        <v>4053</v>
      </c>
      <c r="B4056" s="2" t="str">
        <f>"200801000725"</f>
        <v>200801000725</v>
      </c>
    </row>
    <row r="4057" spans="1:2" x14ac:dyDescent="0.25">
      <c r="A4057" s="2">
        <v>4054</v>
      </c>
      <c r="B4057" s="2" t="str">
        <f>"200801000733"</f>
        <v>200801000733</v>
      </c>
    </row>
    <row r="4058" spans="1:2" x14ac:dyDescent="0.25">
      <c r="A4058" s="2">
        <v>4055</v>
      </c>
      <c r="B4058" s="2" t="str">
        <f>"200801000761"</f>
        <v>200801000761</v>
      </c>
    </row>
    <row r="4059" spans="1:2" x14ac:dyDescent="0.25">
      <c r="A4059" s="2">
        <v>4056</v>
      </c>
      <c r="B4059" s="2" t="str">
        <f>"200801000785"</f>
        <v>200801000785</v>
      </c>
    </row>
    <row r="4060" spans="1:2" x14ac:dyDescent="0.25">
      <c r="A4060" s="2">
        <v>4057</v>
      </c>
      <c r="B4060" s="2" t="str">
        <f>"200801000877"</f>
        <v>200801000877</v>
      </c>
    </row>
    <row r="4061" spans="1:2" x14ac:dyDescent="0.25">
      <c r="A4061" s="2">
        <v>4058</v>
      </c>
      <c r="B4061" s="2" t="str">
        <f>"200801000908"</f>
        <v>200801000908</v>
      </c>
    </row>
    <row r="4062" spans="1:2" x14ac:dyDescent="0.25">
      <c r="A4062" s="2">
        <v>4059</v>
      </c>
      <c r="B4062" s="2" t="str">
        <f>"200801000917"</f>
        <v>200801000917</v>
      </c>
    </row>
    <row r="4063" spans="1:2" x14ac:dyDescent="0.25">
      <c r="A4063" s="2">
        <v>4060</v>
      </c>
      <c r="B4063" s="2" t="str">
        <f>"200801000945"</f>
        <v>200801000945</v>
      </c>
    </row>
    <row r="4064" spans="1:2" x14ac:dyDescent="0.25">
      <c r="A4064" s="2">
        <v>4061</v>
      </c>
      <c r="B4064" s="2" t="str">
        <f>"200801001053"</f>
        <v>200801001053</v>
      </c>
    </row>
    <row r="4065" spans="1:2" x14ac:dyDescent="0.25">
      <c r="A4065" s="2">
        <v>4062</v>
      </c>
      <c r="B4065" s="2" t="str">
        <f>"200801001101"</f>
        <v>200801001101</v>
      </c>
    </row>
    <row r="4066" spans="1:2" x14ac:dyDescent="0.25">
      <c r="A4066" s="2">
        <v>4063</v>
      </c>
      <c r="B4066" s="2" t="str">
        <f>"200801001196"</f>
        <v>200801001196</v>
      </c>
    </row>
    <row r="4067" spans="1:2" x14ac:dyDescent="0.25">
      <c r="A4067" s="2">
        <v>4064</v>
      </c>
      <c r="B4067" s="2" t="str">
        <f>"200801001288"</f>
        <v>200801001288</v>
      </c>
    </row>
    <row r="4068" spans="1:2" x14ac:dyDescent="0.25">
      <c r="A4068" s="2">
        <v>4065</v>
      </c>
      <c r="B4068" s="2" t="str">
        <f>"200801001432"</f>
        <v>200801001432</v>
      </c>
    </row>
    <row r="4069" spans="1:2" x14ac:dyDescent="0.25">
      <c r="A4069" s="2">
        <v>4066</v>
      </c>
      <c r="B4069" s="2" t="str">
        <f>"200801001436"</f>
        <v>200801001436</v>
      </c>
    </row>
    <row r="4070" spans="1:2" x14ac:dyDescent="0.25">
      <c r="A4070" s="2">
        <v>4067</v>
      </c>
      <c r="B4070" s="2" t="str">
        <f>"200801001453"</f>
        <v>200801001453</v>
      </c>
    </row>
    <row r="4071" spans="1:2" x14ac:dyDescent="0.25">
      <c r="A4071" s="2">
        <v>4068</v>
      </c>
      <c r="B4071" s="2" t="str">
        <f>"200801001460"</f>
        <v>200801001460</v>
      </c>
    </row>
    <row r="4072" spans="1:2" x14ac:dyDescent="0.25">
      <c r="A4072" s="2">
        <v>4069</v>
      </c>
      <c r="B4072" s="2" t="str">
        <f>"200801001495"</f>
        <v>200801001495</v>
      </c>
    </row>
    <row r="4073" spans="1:2" x14ac:dyDescent="0.25">
      <c r="A4073" s="2">
        <v>4070</v>
      </c>
      <c r="B4073" s="2" t="str">
        <f>"200801001559"</f>
        <v>200801001559</v>
      </c>
    </row>
    <row r="4074" spans="1:2" x14ac:dyDescent="0.25">
      <c r="A4074" s="2">
        <v>4071</v>
      </c>
      <c r="B4074" s="2" t="str">
        <f>"200801001565"</f>
        <v>200801001565</v>
      </c>
    </row>
    <row r="4075" spans="1:2" x14ac:dyDescent="0.25">
      <c r="A4075" s="2">
        <v>4072</v>
      </c>
      <c r="B4075" s="2" t="str">
        <f>"200801001658"</f>
        <v>200801001658</v>
      </c>
    </row>
    <row r="4076" spans="1:2" x14ac:dyDescent="0.25">
      <c r="A4076" s="2">
        <v>4073</v>
      </c>
      <c r="B4076" s="2" t="str">
        <f>"200801001689"</f>
        <v>200801001689</v>
      </c>
    </row>
    <row r="4077" spans="1:2" x14ac:dyDescent="0.25">
      <c r="A4077" s="2">
        <v>4074</v>
      </c>
      <c r="B4077" s="2" t="str">
        <f>"200801002096"</f>
        <v>200801002096</v>
      </c>
    </row>
    <row r="4078" spans="1:2" x14ac:dyDescent="0.25">
      <c r="A4078" s="2">
        <v>4075</v>
      </c>
      <c r="B4078" s="2" t="str">
        <f>"200801002136"</f>
        <v>200801002136</v>
      </c>
    </row>
    <row r="4079" spans="1:2" x14ac:dyDescent="0.25">
      <c r="A4079" s="2">
        <v>4076</v>
      </c>
      <c r="B4079" s="2" t="str">
        <f>"200801002203"</f>
        <v>200801002203</v>
      </c>
    </row>
    <row r="4080" spans="1:2" x14ac:dyDescent="0.25">
      <c r="A4080" s="2">
        <v>4077</v>
      </c>
      <c r="B4080" s="2" t="str">
        <f>"200801002249"</f>
        <v>200801002249</v>
      </c>
    </row>
    <row r="4081" spans="1:2" x14ac:dyDescent="0.25">
      <c r="A4081" s="2">
        <v>4078</v>
      </c>
      <c r="B4081" s="2" t="str">
        <f>"200801002294"</f>
        <v>200801002294</v>
      </c>
    </row>
    <row r="4082" spans="1:2" x14ac:dyDescent="0.25">
      <c r="A4082" s="2">
        <v>4079</v>
      </c>
      <c r="B4082" s="2" t="str">
        <f>"200801002311"</f>
        <v>200801002311</v>
      </c>
    </row>
    <row r="4083" spans="1:2" x14ac:dyDescent="0.25">
      <c r="A4083" s="2">
        <v>4080</v>
      </c>
      <c r="B4083" s="2" t="str">
        <f>"200801002533"</f>
        <v>200801002533</v>
      </c>
    </row>
    <row r="4084" spans="1:2" x14ac:dyDescent="0.25">
      <c r="A4084" s="2">
        <v>4081</v>
      </c>
      <c r="B4084" s="2" t="str">
        <f>"200801002555"</f>
        <v>200801002555</v>
      </c>
    </row>
    <row r="4085" spans="1:2" x14ac:dyDescent="0.25">
      <c r="A4085" s="2">
        <v>4082</v>
      </c>
      <c r="B4085" s="2" t="str">
        <f>"200801002583"</f>
        <v>200801002583</v>
      </c>
    </row>
    <row r="4086" spans="1:2" x14ac:dyDescent="0.25">
      <c r="A4086" s="2">
        <v>4083</v>
      </c>
      <c r="B4086" s="2" t="str">
        <f>"200801002661"</f>
        <v>200801002661</v>
      </c>
    </row>
    <row r="4087" spans="1:2" x14ac:dyDescent="0.25">
      <c r="A4087" s="2">
        <v>4084</v>
      </c>
      <c r="B4087" s="2" t="str">
        <f>"200801002681"</f>
        <v>200801002681</v>
      </c>
    </row>
    <row r="4088" spans="1:2" x14ac:dyDescent="0.25">
      <c r="A4088" s="2">
        <v>4085</v>
      </c>
      <c r="B4088" s="2" t="str">
        <f>"200801002879"</f>
        <v>200801002879</v>
      </c>
    </row>
    <row r="4089" spans="1:2" x14ac:dyDescent="0.25">
      <c r="A4089" s="2">
        <v>4086</v>
      </c>
      <c r="B4089" s="2" t="str">
        <f>"200801002966"</f>
        <v>200801002966</v>
      </c>
    </row>
    <row r="4090" spans="1:2" x14ac:dyDescent="0.25">
      <c r="A4090" s="2">
        <v>4087</v>
      </c>
      <c r="B4090" s="2" t="str">
        <f>"200801003023"</f>
        <v>200801003023</v>
      </c>
    </row>
    <row r="4091" spans="1:2" x14ac:dyDescent="0.25">
      <c r="A4091" s="2">
        <v>4088</v>
      </c>
      <c r="B4091" s="2" t="str">
        <f>"200801003186"</f>
        <v>200801003186</v>
      </c>
    </row>
    <row r="4092" spans="1:2" x14ac:dyDescent="0.25">
      <c r="A4092" s="2">
        <v>4089</v>
      </c>
      <c r="B4092" s="2" t="str">
        <f>"200801003195"</f>
        <v>200801003195</v>
      </c>
    </row>
    <row r="4093" spans="1:2" x14ac:dyDescent="0.25">
      <c r="A4093" s="2">
        <v>4090</v>
      </c>
      <c r="B4093" s="2" t="str">
        <f>"200801003313"</f>
        <v>200801003313</v>
      </c>
    </row>
    <row r="4094" spans="1:2" x14ac:dyDescent="0.25">
      <c r="A4094" s="2">
        <v>4091</v>
      </c>
      <c r="B4094" s="2" t="str">
        <f>"200801003435"</f>
        <v>200801003435</v>
      </c>
    </row>
    <row r="4095" spans="1:2" x14ac:dyDescent="0.25">
      <c r="A4095" s="2">
        <v>4092</v>
      </c>
      <c r="B4095" s="2" t="str">
        <f>"200801003441"</f>
        <v>200801003441</v>
      </c>
    </row>
    <row r="4096" spans="1:2" x14ac:dyDescent="0.25">
      <c r="A4096" s="2">
        <v>4093</v>
      </c>
      <c r="B4096" s="2" t="str">
        <f>"200801003444"</f>
        <v>200801003444</v>
      </c>
    </row>
    <row r="4097" spans="1:2" x14ac:dyDescent="0.25">
      <c r="A4097" s="2">
        <v>4094</v>
      </c>
      <c r="B4097" s="2" t="str">
        <f>"200801003773"</f>
        <v>200801003773</v>
      </c>
    </row>
    <row r="4098" spans="1:2" x14ac:dyDescent="0.25">
      <c r="A4098" s="2">
        <v>4095</v>
      </c>
      <c r="B4098" s="2" t="str">
        <f>"200801003927"</f>
        <v>200801003927</v>
      </c>
    </row>
    <row r="4099" spans="1:2" x14ac:dyDescent="0.25">
      <c r="A4099" s="2">
        <v>4096</v>
      </c>
      <c r="B4099" s="2" t="str">
        <f>"200801004049"</f>
        <v>200801004049</v>
      </c>
    </row>
    <row r="4100" spans="1:2" x14ac:dyDescent="0.25">
      <c r="A4100" s="2">
        <v>4097</v>
      </c>
      <c r="B4100" s="2" t="str">
        <f>"200801004069"</f>
        <v>200801004069</v>
      </c>
    </row>
    <row r="4101" spans="1:2" x14ac:dyDescent="0.25">
      <c r="A4101" s="2">
        <v>4098</v>
      </c>
      <c r="B4101" s="2" t="str">
        <f>"200801004128"</f>
        <v>200801004128</v>
      </c>
    </row>
    <row r="4102" spans="1:2" x14ac:dyDescent="0.25">
      <c r="A4102" s="2">
        <v>4099</v>
      </c>
      <c r="B4102" s="2" t="str">
        <f>"200801004130"</f>
        <v>200801004130</v>
      </c>
    </row>
    <row r="4103" spans="1:2" x14ac:dyDescent="0.25">
      <c r="A4103" s="2">
        <v>4100</v>
      </c>
      <c r="B4103" s="2" t="str">
        <f>"200801004210"</f>
        <v>200801004210</v>
      </c>
    </row>
    <row r="4104" spans="1:2" x14ac:dyDescent="0.25">
      <c r="A4104" s="2">
        <v>4101</v>
      </c>
      <c r="B4104" s="2" t="str">
        <f>"200801004304"</f>
        <v>200801004304</v>
      </c>
    </row>
    <row r="4105" spans="1:2" x14ac:dyDescent="0.25">
      <c r="A4105" s="2">
        <v>4102</v>
      </c>
      <c r="B4105" s="2" t="str">
        <f>"200801004308"</f>
        <v>200801004308</v>
      </c>
    </row>
    <row r="4106" spans="1:2" x14ac:dyDescent="0.25">
      <c r="A4106" s="2">
        <v>4103</v>
      </c>
      <c r="B4106" s="2" t="str">
        <f>"200801004312"</f>
        <v>200801004312</v>
      </c>
    </row>
    <row r="4107" spans="1:2" x14ac:dyDescent="0.25">
      <c r="A4107" s="2">
        <v>4104</v>
      </c>
      <c r="B4107" s="2" t="str">
        <f>"200801004363"</f>
        <v>200801004363</v>
      </c>
    </row>
    <row r="4108" spans="1:2" x14ac:dyDescent="0.25">
      <c r="A4108" s="2">
        <v>4105</v>
      </c>
      <c r="B4108" s="2" t="str">
        <f>"200801004387"</f>
        <v>200801004387</v>
      </c>
    </row>
    <row r="4109" spans="1:2" x14ac:dyDescent="0.25">
      <c r="A4109" s="2">
        <v>4106</v>
      </c>
      <c r="B4109" s="2" t="str">
        <f>"200801004551"</f>
        <v>200801004551</v>
      </c>
    </row>
    <row r="4110" spans="1:2" x14ac:dyDescent="0.25">
      <c r="A4110" s="2">
        <v>4107</v>
      </c>
      <c r="B4110" s="2" t="str">
        <f>"200801004624"</f>
        <v>200801004624</v>
      </c>
    </row>
    <row r="4111" spans="1:2" x14ac:dyDescent="0.25">
      <c r="A4111" s="2">
        <v>4108</v>
      </c>
      <c r="B4111" s="2" t="str">
        <f>"200801004693"</f>
        <v>200801004693</v>
      </c>
    </row>
    <row r="4112" spans="1:2" x14ac:dyDescent="0.25">
      <c r="A4112" s="2">
        <v>4109</v>
      </c>
      <c r="B4112" s="2" t="str">
        <f>"200801004712"</f>
        <v>200801004712</v>
      </c>
    </row>
    <row r="4113" spans="1:2" x14ac:dyDescent="0.25">
      <c r="A4113" s="2">
        <v>4110</v>
      </c>
      <c r="B4113" s="2" t="str">
        <f>"200801004734"</f>
        <v>200801004734</v>
      </c>
    </row>
    <row r="4114" spans="1:2" x14ac:dyDescent="0.25">
      <c r="A4114" s="2">
        <v>4111</v>
      </c>
      <c r="B4114" s="2" t="str">
        <f>"200801004758"</f>
        <v>200801004758</v>
      </c>
    </row>
    <row r="4115" spans="1:2" x14ac:dyDescent="0.25">
      <c r="A4115" s="2">
        <v>4112</v>
      </c>
      <c r="B4115" s="2" t="str">
        <f>"200801004786"</f>
        <v>200801004786</v>
      </c>
    </row>
    <row r="4116" spans="1:2" x14ac:dyDescent="0.25">
      <c r="A4116" s="2">
        <v>4113</v>
      </c>
      <c r="B4116" s="2" t="str">
        <f>"200801004807"</f>
        <v>200801004807</v>
      </c>
    </row>
    <row r="4117" spans="1:2" x14ac:dyDescent="0.25">
      <c r="A4117" s="2">
        <v>4114</v>
      </c>
      <c r="B4117" s="2" t="str">
        <f>"200801004853"</f>
        <v>200801004853</v>
      </c>
    </row>
    <row r="4118" spans="1:2" x14ac:dyDescent="0.25">
      <c r="A4118" s="2">
        <v>4115</v>
      </c>
      <c r="B4118" s="2" t="str">
        <f>"200801005016"</f>
        <v>200801005016</v>
      </c>
    </row>
    <row r="4119" spans="1:2" x14ac:dyDescent="0.25">
      <c r="A4119" s="2">
        <v>4116</v>
      </c>
      <c r="B4119" s="2" t="str">
        <f>"200801005032"</f>
        <v>200801005032</v>
      </c>
    </row>
    <row r="4120" spans="1:2" x14ac:dyDescent="0.25">
      <c r="A4120" s="2">
        <v>4117</v>
      </c>
      <c r="B4120" s="2" t="str">
        <f>"200801005079"</f>
        <v>200801005079</v>
      </c>
    </row>
    <row r="4121" spans="1:2" x14ac:dyDescent="0.25">
      <c r="A4121" s="2">
        <v>4118</v>
      </c>
      <c r="B4121" s="2" t="str">
        <f>"200801005186"</f>
        <v>200801005186</v>
      </c>
    </row>
    <row r="4122" spans="1:2" x14ac:dyDescent="0.25">
      <c r="A4122" s="2">
        <v>4119</v>
      </c>
      <c r="B4122" s="2" t="str">
        <f>"200801005217"</f>
        <v>200801005217</v>
      </c>
    </row>
    <row r="4123" spans="1:2" x14ac:dyDescent="0.25">
      <c r="A4123" s="2">
        <v>4120</v>
      </c>
      <c r="B4123" s="2" t="str">
        <f>"200801005248"</f>
        <v>200801005248</v>
      </c>
    </row>
    <row r="4124" spans="1:2" x14ac:dyDescent="0.25">
      <c r="A4124" s="2">
        <v>4121</v>
      </c>
      <c r="B4124" s="2" t="str">
        <f>"200801005268"</f>
        <v>200801005268</v>
      </c>
    </row>
    <row r="4125" spans="1:2" x14ac:dyDescent="0.25">
      <c r="A4125" s="2">
        <v>4122</v>
      </c>
      <c r="B4125" s="2" t="str">
        <f>"200801005382"</f>
        <v>200801005382</v>
      </c>
    </row>
    <row r="4126" spans="1:2" x14ac:dyDescent="0.25">
      <c r="A4126" s="2">
        <v>4123</v>
      </c>
      <c r="B4126" s="2" t="str">
        <f>"200801005482"</f>
        <v>200801005482</v>
      </c>
    </row>
    <row r="4127" spans="1:2" x14ac:dyDescent="0.25">
      <c r="A4127" s="2">
        <v>4124</v>
      </c>
      <c r="B4127" s="2" t="str">
        <f>"200801005662"</f>
        <v>200801005662</v>
      </c>
    </row>
    <row r="4128" spans="1:2" x14ac:dyDescent="0.25">
      <c r="A4128" s="2">
        <v>4125</v>
      </c>
      <c r="B4128" s="2" t="str">
        <f>"200801005918"</f>
        <v>200801005918</v>
      </c>
    </row>
    <row r="4129" spans="1:2" x14ac:dyDescent="0.25">
      <c r="A4129" s="2">
        <v>4126</v>
      </c>
      <c r="B4129" s="2" t="str">
        <f>"200801005981"</f>
        <v>200801005981</v>
      </c>
    </row>
    <row r="4130" spans="1:2" x14ac:dyDescent="0.25">
      <c r="A4130" s="2">
        <v>4127</v>
      </c>
      <c r="B4130" s="2" t="str">
        <f>"200801005990"</f>
        <v>200801005990</v>
      </c>
    </row>
    <row r="4131" spans="1:2" x14ac:dyDescent="0.25">
      <c r="A4131" s="2">
        <v>4128</v>
      </c>
      <c r="B4131" s="2" t="str">
        <f>"200801006180"</f>
        <v>200801006180</v>
      </c>
    </row>
    <row r="4132" spans="1:2" x14ac:dyDescent="0.25">
      <c r="A4132" s="2">
        <v>4129</v>
      </c>
      <c r="B4132" s="2" t="str">
        <f>"200801006289"</f>
        <v>200801006289</v>
      </c>
    </row>
    <row r="4133" spans="1:2" x14ac:dyDescent="0.25">
      <c r="A4133" s="2">
        <v>4130</v>
      </c>
      <c r="B4133" s="2" t="str">
        <f>"200801006366"</f>
        <v>200801006366</v>
      </c>
    </row>
    <row r="4134" spans="1:2" x14ac:dyDescent="0.25">
      <c r="A4134" s="2">
        <v>4131</v>
      </c>
      <c r="B4134" s="2" t="str">
        <f>"200801006826"</f>
        <v>200801006826</v>
      </c>
    </row>
    <row r="4135" spans="1:2" x14ac:dyDescent="0.25">
      <c r="A4135" s="2">
        <v>4132</v>
      </c>
      <c r="B4135" s="2" t="str">
        <f>"200801006955"</f>
        <v>200801006955</v>
      </c>
    </row>
    <row r="4136" spans="1:2" x14ac:dyDescent="0.25">
      <c r="A4136" s="2">
        <v>4133</v>
      </c>
      <c r="B4136" s="2" t="str">
        <f>"200801006981"</f>
        <v>200801006981</v>
      </c>
    </row>
    <row r="4137" spans="1:2" x14ac:dyDescent="0.25">
      <c r="A4137" s="2">
        <v>4134</v>
      </c>
      <c r="B4137" s="2" t="str">
        <f>"200801007012"</f>
        <v>200801007012</v>
      </c>
    </row>
    <row r="4138" spans="1:2" x14ac:dyDescent="0.25">
      <c r="A4138" s="2">
        <v>4135</v>
      </c>
      <c r="B4138" s="2" t="str">
        <f>"200801007116"</f>
        <v>200801007116</v>
      </c>
    </row>
    <row r="4139" spans="1:2" x14ac:dyDescent="0.25">
      <c r="A4139" s="2">
        <v>4136</v>
      </c>
      <c r="B4139" s="2" t="str">
        <f>"200801007121"</f>
        <v>200801007121</v>
      </c>
    </row>
    <row r="4140" spans="1:2" x14ac:dyDescent="0.25">
      <c r="A4140" s="2">
        <v>4137</v>
      </c>
      <c r="B4140" s="2" t="str">
        <f>"200801007428"</f>
        <v>200801007428</v>
      </c>
    </row>
    <row r="4141" spans="1:2" x14ac:dyDescent="0.25">
      <c r="A4141" s="2">
        <v>4138</v>
      </c>
      <c r="B4141" s="2" t="str">
        <f>"200801007793"</f>
        <v>200801007793</v>
      </c>
    </row>
    <row r="4142" spans="1:2" x14ac:dyDescent="0.25">
      <c r="A4142" s="2">
        <v>4139</v>
      </c>
      <c r="B4142" s="2" t="str">
        <f>"200801007805"</f>
        <v>200801007805</v>
      </c>
    </row>
    <row r="4143" spans="1:2" x14ac:dyDescent="0.25">
      <c r="A4143" s="2">
        <v>4140</v>
      </c>
      <c r="B4143" s="2" t="str">
        <f>"200801007973"</f>
        <v>200801007973</v>
      </c>
    </row>
    <row r="4144" spans="1:2" x14ac:dyDescent="0.25">
      <c r="A4144" s="2">
        <v>4141</v>
      </c>
      <c r="B4144" s="2" t="str">
        <f>"200801008191"</f>
        <v>200801008191</v>
      </c>
    </row>
    <row r="4145" spans="1:2" x14ac:dyDescent="0.25">
      <c r="A4145" s="2">
        <v>4142</v>
      </c>
      <c r="B4145" s="2" t="str">
        <f>"200801008370"</f>
        <v>200801008370</v>
      </c>
    </row>
    <row r="4146" spans="1:2" x14ac:dyDescent="0.25">
      <c r="A4146" s="2">
        <v>4143</v>
      </c>
      <c r="B4146" s="2" t="str">
        <f>"200801008550"</f>
        <v>200801008550</v>
      </c>
    </row>
    <row r="4147" spans="1:2" x14ac:dyDescent="0.25">
      <c r="A4147" s="2">
        <v>4144</v>
      </c>
      <c r="B4147" s="2" t="str">
        <f>"200801008603"</f>
        <v>200801008603</v>
      </c>
    </row>
    <row r="4148" spans="1:2" x14ac:dyDescent="0.25">
      <c r="A4148" s="2">
        <v>4145</v>
      </c>
      <c r="B4148" s="2" t="str">
        <f>"200801008640"</f>
        <v>200801008640</v>
      </c>
    </row>
    <row r="4149" spans="1:2" x14ac:dyDescent="0.25">
      <c r="A4149" s="2">
        <v>4146</v>
      </c>
      <c r="B4149" s="2" t="str">
        <f>"200801008786"</f>
        <v>200801008786</v>
      </c>
    </row>
    <row r="4150" spans="1:2" x14ac:dyDescent="0.25">
      <c r="A4150" s="2">
        <v>4147</v>
      </c>
      <c r="B4150" s="2" t="str">
        <f>"200801008804"</f>
        <v>200801008804</v>
      </c>
    </row>
    <row r="4151" spans="1:2" x14ac:dyDescent="0.25">
      <c r="A4151" s="2">
        <v>4148</v>
      </c>
      <c r="B4151" s="2" t="str">
        <f>"200801008880"</f>
        <v>200801008880</v>
      </c>
    </row>
    <row r="4152" spans="1:2" x14ac:dyDescent="0.25">
      <c r="A4152" s="2">
        <v>4149</v>
      </c>
      <c r="B4152" s="2" t="str">
        <f>"200801008909"</f>
        <v>200801008909</v>
      </c>
    </row>
    <row r="4153" spans="1:2" x14ac:dyDescent="0.25">
      <c r="A4153" s="2">
        <v>4150</v>
      </c>
      <c r="B4153" s="2" t="str">
        <f>"200801008950"</f>
        <v>200801008950</v>
      </c>
    </row>
    <row r="4154" spans="1:2" x14ac:dyDescent="0.25">
      <c r="A4154" s="2">
        <v>4151</v>
      </c>
      <c r="B4154" s="2" t="str">
        <f>"200801009000"</f>
        <v>200801009000</v>
      </c>
    </row>
    <row r="4155" spans="1:2" x14ac:dyDescent="0.25">
      <c r="A4155" s="2">
        <v>4152</v>
      </c>
      <c r="B4155" s="2" t="str">
        <f>"200801009002"</f>
        <v>200801009002</v>
      </c>
    </row>
    <row r="4156" spans="1:2" x14ac:dyDescent="0.25">
      <c r="A4156" s="2">
        <v>4153</v>
      </c>
      <c r="B4156" s="2" t="str">
        <f>"200801009249"</f>
        <v>200801009249</v>
      </c>
    </row>
    <row r="4157" spans="1:2" x14ac:dyDescent="0.25">
      <c r="A4157" s="2">
        <v>4154</v>
      </c>
      <c r="B4157" s="2" t="str">
        <f>"200801009314"</f>
        <v>200801009314</v>
      </c>
    </row>
    <row r="4158" spans="1:2" x14ac:dyDescent="0.25">
      <c r="A4158" s="2">
        <v>4155</v>
      </c>
      <c r="B4158" s="2" t="str">
        <f>"200801009343"</f>
        <v>200801009343</v>
      </c>
    </row>
    <row r="4159" spans="1:2" x14ac:dyDescent="0.25">
      <c r="A4159" s="2">
        <v>4156</v>
      </c>
      <c r="B4159" s="2" t="str">
        <f>"200801009355"</f>
        <v>200801009355</v>
      </c>
    </row>
    <row r="4160" spans="1:2" x14ac:dyDescent="0.25">
      <c r="A4160" s="2">
        <v>4157</v>
      </c>
      <c r="B4160" s="2" t="str">
        <f>"200801009516"</f>
        <v>200801009516</v>
      </c>
    </row>
    <row r="4161" spans="1:2" x14ac:dyDescent="0.25">
      <c r="A4161" s="2">
        <v>4158</v>
      </c>
      <c r="B4161" s="2" t="str">
        <f>"200801009535"</f>
        <v>200801009535</v>
      </c>
    </row>
    <row r="4162" spans="1:2" x14ac:dyDescent="0.25">
      <c r="A4162" s="2">
        <v>4159</v>
      </c>
      <c r="B4162" s="2" t="str">
        <f>"200801009548"</f>
        <v>200801009548</v>
      </c>
    </row>
    <row r="4163" spans="1:2" x14ac:dyDescent="0.25">
      <c r="A4163" s="2">
        <v>4160</v>
      </c>
      <c r="B4163" s="2" t="str">
        <f>"200801009555"</f>
        <v>200801009555</v>
      </c>
    </row>
    <row r="4164" spans="1:2" x14ac:dyDescent="0.25">
      <c r="A4164" s="2">
        <v>4161</v>
      </c>
      <c r="B4164" s="2" t="str">
        <f>"200801009585"</f>
        <v>200801009585</v>
      </c>
    </row>
    <row r="4165" spans="1:2" x14ac:dyDescent="0.25">
      <c r="A4165" s="2">
        <v>4162</v>
      </c>
      <c r="B4165" s="2" t="str">
        <f>"200801009595"</f>
        <v>200801009595</v>
      </c>
    </row>
    <row r="4166" spans="1:2" x14ac:dyDescent="0.25">
      <c r="A4166" s="2">
        <v>4163</v>
      </c>
      <c r="B4166" s="2" t="str">
        <f>"200801009678"</f>
        <v>200801009678</v>
      </c>
    </row>
    <row r="4167" spans="1:2" x14ac:dyDescent="0.25">
      <c r="A4167" s="2">
        <v>4164</v>
      </c>
      <c r="B4167" s="2" t="str">
        <f>"200801009740"</f>
        <v>200801009740</v>
      </c>
    </row>
    <row r="4168" spans="1:2" x14ac:dyDescent="0.25">
      <c r="A4168" s="2">
        <v>4165</v>
      </c>
      <c r="B4168" s="2" t="str">
        <f>"200801009742"</f>
        <v>200801009742</v>
      </c>
    </row>
    <row r="4169" spans="1:2" x14ac:dyDescent="0.25">
      <c r="A4169" s="2">
        <v>4166</v>
      </c>
      <c r="B4169" s="2" t="str">
        <f>"200801009871"</f>
        <v>200801009871</v>
      </c>
    </row>
    <row r="4170" spans="1:2" x14ac:dyDescent="0.25">
      <c r="A4170" s="2">
        <v>4167</v>
      </c>
      <c r="B4170" s="2" t="str">
        <f>"200801009927"</f>
        <v>200801009927</v>
      </c>
    </row>
    <row r="4171" spans="1:2" x14ac:dyDescent="0.25">
      <c r="A4171" s="2">
        <v>4168</v>
      </c>
      <c r="B4171" s="2" t="str">
        <f>"200801009946"</f>
        <v>200801009946</v>
      </c>
    </row>
    <row r="4172" spans="1:2" x14ac:dyDescent="0.25">
      <c r="A4172" s="2">
        <v>4169</v>
      </c>
      <c r="B4172" s="2" t="str">
        <f>"200801010034"</f>
        <v>200801010034</v>
      </c>
    </row>
    <row r="4173" spans="1:2" x14ac:dyDescent="0.25">
      <c r="A4173" s="2">
        <v>4170</v>
      </c>
      <c r="B4173" s="2" t="str">
        <f>"200801010051"</f>
        <v>200801010051</v>
      </c>
    </row>
    <row r="4174" spans="1:2" x14ac:dyDescent="0.25">
      <c r="A4174" s="2">
        <v>4171</v>
      </c>
      <c r="B4174" s="2" t="str">
        <f>"200801010227"</f>
        <v>200801010227</v>
      </c>
    </row>
    <row r="4175" spans="1:2" x14ac:dyDescent="0.25">
      <c r="A4175" s="2">
        <v>4172</v>
      </c>
      <c r="B4175" s="2" t="str">
        <f>"200801010242"</f>
        <v>200801010242</v>
      </c>
    </row>
    <row r="4176" spans="1:2" x14ac:dyDescent="0.25">
      <c r="A4176" s="2">
        <v>4173</v>
      </c>
      <c r="B4176" s="2" t="str">
        <f>"200801010395"</f>
        <v>200801010395</v>
      </c>
    </row>
    <row r="4177" spans="1:2" x14ac:dyDescent="0.25">
      <c r="A4177" s="2">
        <v>4174</v>
      </c>
      <c r="B4177" s="2" t="str">
        <f>"200801010431"</f>
        <v>200801010431</v>
      </c>
    </row>
    <row r="4178" spans="1:2" x14ac:dyDescent="0.25">
      <c r="A4178" s="2">
        <v>4175</v>
      </c>
      <c r="B4178" s="2" t="str">
        <f>"200801010449"</f>
        <v>200801010449</v>
      </c>
    </row>
    <row r="4179" spans="1:2" x14ac:dyDescent="0.25">
      <c r="A4179" s="2">
        <v>4176</v>
      </c>
      <c r="B4179" s="2" t="str">
        <f>"200801010472"</f>
        <v>200801010472</v>
      </c>
    </row>
    <row r="4180" spans="1:2" x14ac:dyDescent="0.25">
      <c r="A4180" s="2">
        <v>4177</v>
      </c>
      <c r="B4180" s="2" t="str">
        <f>"200801010810"</f>
        <v>200801010810</v>
      </c>
    </row>
    <row r="4181" spans="1:2" x14ac:dyDescent="0.25">
      <c r="A4181" s="2">
        <v>4178</v>
      </c>
      <c r="B4181" s="2" t="str">
        <f>"200801011054"</f>
        <v>200801011054</v>
      </c>
    </row>
    <row r="4182" spans="1:2" x14ac:dyDescent="0.25">
      <c r="A4182" s="2">
        <v>4179</v>
      </c>
      <c r="B4182" s="2" t="str">
        <f>"200801011130"</f>
        <v>200801011130</v>
      </c>
    </row>
    <row r="4183" spans="1:2" x14ac:dyDescent="0.25">
      <c r="A4183" s="2">
        <v>4180</v>
      </c>
      <c r="B4183" s="2" t="str">
        <f>"200801011132"</f>
        <v>200801011132</v>
      </c>
    </row>
    <row r="4184" spans="1:2" x14ac:dyDescent="0.25">
      <c r="A4184" s="2">
        <v>4181</v>
      </c>
      <c r="B4184" s="2" t="str">
        <f>"200801011175"</f>
        <v>200801011175</v>
      </c>
    </row>
    <row r="4185" spans="1:2" x14ac:dyDescent="0.25">
      <c r="A4185" s="2">
        <v>4182</v>
      </c>
      <c r="B4185" s="2" t="str">
        <f>"200801011197"</f>
        <v>200801011197</v>
      </c>
    </row>
    <row r="4186" spans="1:2" x14ac:dyDescent="0.25">
      <c r="A4186" s="2">
        <v>4183</v>
      </c>
      <c r="B4186" s="2" t="str">
        <f>"200801011213"</f>
        <v>200801011213</v>
      </c>
    </row>
    <row r="4187" spans="1:2" x14ac:dyDescent="0.25">
      <c r="A4187" s="2">
        <v>4184</v>
      </c>
      <c r="B4187" s="2" t="str">
        <f>"200801011285"</f>
        <v>200801011285</v>
      </c>
    </row>
    <row r="4188" spans="1:2" x14ac:dyDescent="0.25">
      <c r="A4188" s="2">
        <v>4185</v>
      </c>
      <c r="B4188" s="2" t="str">
        <f>"200801011291"</f>
        <v>200801011291</v>
      </c>
    </row>
    <row r="4189" spans="1:2" x14ac:dyDescent="0.25">
      <c r="A4189" s="2">
        <v>4186</v>
      </c>
      <c r="B4189" s="2" t="str">
        <f>"200801011389"</f>
        <v>200801011389</v>
      </c>
    </row>
    <row r="4190" spans="1:2" x14ac:dyDescent="0.25">
      <c r="A4190" s="2">
        <v>4187</v>
      </c>
      <c r="B4190" s="2" t="str">
        <f>"200801011417"</f>
        <v>200801011417</v>
      </c>
    </row>
    <row r="4191" spans="1:2" x14ac:dyDescent="0.25">
      <c r="A4191" s="2">
        <v>4188</v>
      </c>
      <c r="B4191" s="2" t="str">
        <f>"200801011425"</f>
        <v>200801011425</v>
      </c>
    </row>
    <row r="4192" spans="1:2" x14ac:dyDescent="0.25">
      <c r="A4192" s="2">
        <v>4189</v>
      </c>
      <c r="B4192" s="2" t="str">
        <f>"200801011515"</f>
        <v>200801011515</v>
      </c>
    </row>
    <row r="4193" spans="1:2" x14ac:dyDescent="0.25">
      <c r="A4193" s="2">
        <v>4190</v>
      </c>
      <c r="B4193" s="2" t="str">
        <f>"200801011520"</f>
        <v>200801011520</v>
      </c>
    </row>
    <row r="4194" spans="1:2" x14ac:dyDescent="0.25">
      <c r="A4194" s="2">
        <v>4191</v>
      </c>
      <c r="B4194" s="2" t="str">
        <f>"200801011603"</f>
        <v>200801011603</v>
      </c>
    </row>
    <row r="4195" spans="1:2" x14ac:dyDescent="0.25">
      <c r="A4195" s="2">
        <v>4192</v>
      </c>
      <c r="B4195" s="2" t="str">
        <f>"200801011720"</f>
        <v>200801011720</v>
      </c>
    </row>
    <row r="4196" spans="1:2" x14ac:dyDescent="0.25">
      <c r="A4196" s="2">
        <v>4193</v>
      </c>
      <c r="B4196" s="2" t="str">
        <f>"200801011737"</f>
        <v>200801011737</v>
      </c>
    </row>
    <row r="4197" spans="1:2" x14ac:dyDescent="0.25">
      <c r="A4197" s="2">
        <v>4194</v>
      </c>
      <c r="B4197" s="2" t="str">
        <f>"200801011747"</f>
        <v>200801011747</v>
      </c>
    </row>
    <row r="4198" spans="1:2" x14ac:dyDescent="0.25">
      <c r="A4198" s="2">
        <v>4195</v>
      </c>
      <c r="B4198" s="2" t="str">
        <f>"200801011888"</f>
        <v>200801011888</v>
      </c>
    </row>
    <row r="4199" spans="1:2" x14ac:dyDescent="0.25">
      <c r="A4199" s="2">
        <v>4196</v>
      </c>
      <c r="B4199" s="2" t="str">
        <f>"200802000196"</f>
        <v>200802000196</v>
      </c>
    </row>
    <row r="4200" spans="1:2" x14ac:dyDescent="0.25">
      <c r="A4200" s="2">
        <v>4197</v>
      </c>
      <c r="B4200" s="2" t="str">
        <f>"200802000242"</f>
        <v>200802000242</v>
      </c>
    </row>
    <row r="4201" spans="1:2" x14ac:dyDescent="0.25">
      <c r="A4201" s="2">
        <v>4198</v>
      </c>
      <c r="B4201" s="2" t="str">
        <f>"200802000276"</f>
        <v>200802000276</v>
      </c>
    </row>
    <row r="4202" spans="1:2" x14ac:dyDescent="0.25">
      <c r="A4202" s="2">
        <v>4199</v>
      </c>
      <c r="B4202" s="2" t="str">
        <f>"200802000355"</f>
        <v>200802000355</v>
      </c>
    </row>
    <row r="4203" spans="1:2" x14ac:dyDescent="0.25">
      <c r="A4203" s="2">
        <v>4200</v>
      </c>
      <c r="B4203" s="2" t="str">
        <f>"200802000362"</f>
        <v>200802000362</v>
      </c>
    </row>
    <row r="4204" spans="1:2" x14ac:dyDescent="0.25">
      <c r="A4204" s="2">
        <v>4201</v>
      </c>
      <c r="B4204" s="2" t="str">
        <f>"200802000428"</f>
        <v>200802000428</v>
      </c>
    </row>
    <row r="4205" spans="1:2" x14ac:dyDescent="0.25">
      <c r="A4205" s="2">
        <v>4202</v>
      </c>
      <c r="B4205" s="2" t="str">
        <f>"200802000524"</f>
        <v>200802000524</v>
      </c>
    </row>
    <row r="4206" spans="1:2" x14ac:dyDescent="0.25">
      <c r="A4206" s="2">
        <v>4203</v>
      </c>
      <c r="B4206" s="2" t="str">
        <f>"200802000530"</f>
        <v>200802000530</v>
      </c>
    </row>
    <row r="4207" spans="1:2" x14ac:dyDescent="0.25">
      <c r="A4207" s="2">
        <v>4204</v>
      </c>
      <c r="B4207" s="2" t="str">
        <f>"200802000601"</f>
        <v>200802000601</v>
      </c>
    </row>
    <row r="4208" spans="1:2" x14ac:dyDescent="0.25">
      <c r="A4208" s="2">
        <v>4205</v>
      </c>
      <c r="B4208" s="2" t="str">
        <f>"200802000633"</f>
        <v>200802000633</v>
      </c>
    </row>
    <row r="4209" spans="1:2" x14ac:dyDescent="0.25">
      <c r="A4209" s="2">
        <v>4206</v>
      </c>
      <c r="B4209" s="2" t="str">
        <f>"200802000997"</f>
        <v>200802000997</v>
      </c>
    </row>
    <row r="4210" spans="1:2" x14ac:dyDescent="0.25">
      <c r="A4210" s="2">
        <v>4207</v>
      </c>
      <c r="B4210" s="2" t="str">
        <f>"200802001022"</f>
        <v>200802001022</v>
      </c>
    </row>
    <row r="4211" spans="1:2" x14ac:dyDescent="0.25">
      <c r="A4211" s="2">
        <v>4208</v>
      </c>
      <c r="B4211" s="2" t="str">
        <f>"200802001485"</f>
        <v>200802001485</v>
      </c>
    </row>
    <row r="4212" spans="1:2" x14ac:dyDescent="0.25">
      <c r="A4212" s="2">
        <v>4209</v>
      </c>
      <c r="B4212" s="2" t="str">
        <f>"200802001660"</f>
        <v>200802001660</v>
      </c>
    </row>
    <row r="4213" spans="1:2" x14ac:dyDescent="0.25">
      <c r="A4213" s="2">
        <v>4210</v>
      </c>
      <c r="B4213" s="2" t="str">
        <f>"200802001762"</f>
        <v>200802001762</v>
      </c>
    </row>
    <row r="4214" spans="1:2" x14ac:dyDescent="0.25">
      <c r="A4214" s="2">
        <v>4211</v>
      </c>
      <c r="B4214" s="2" t="str">
        <f>"200802001863"</f>
        <v>200802001863</v>
      </c>
    </row>
    <row r="4215" spans="1:2" x14ac:dyDescent="0.25">
      <c r="A4215" s="2">
        <v>4212</v>
      </c>
      <c r="B4215" s="2" t="str">
        <f>"200802002005"</f>
        <v>200802002005</v>
      </c>
    </row>
    <row r="4216" spans="1:2" x14ac:dyDescent="0.25">
      <c r="A4216" s="2">
        <v>4213</v>
      </c>
      <c r="B4216" s="2" t="str">
        <f>"200802002008"</f>
        <v>200802002008</v>
      </c>
    </row>
    <row r="4217" spans="1:2" x14ac:dyDescent="0.25">
      <c r="A4217" s="2">
        <v>4214</v>
      </c>
      <c r="B4217" s="2" t="str">
        <f>"200802002080"</f>
        <v>200802002080</v>
      </c>
    </row>
    <row r="4218" spans="1:2" x14ac:dyDescent="0.25">
      <c r="A4218" s="2">
        <v>4215</v>
      </c>
      <c r="B4218" s="2" t="str">
        <f>"200802002099"</f>
        <v>200802002099</v>
      </c>
    </row>
    <row r="4219" spans="1:2" x14ac:dyDescent="0.25">
      <c r="A4219" s="2">
        <v>4216</v>
      </c>
      <c r="B4219" s="2" t="str">
        <f>"200802002154"</f>
        <v>200802002154</v>
      </c>
    </row>
    <row r="4220" spans="1:2" x14ac:dyDescent="0.25">
      <c r="A4220" s="2">
        <v>4217</v>
      </c>
      <c r="B4220" s="2" t="str">
        <f>"200802002348"</f>
        <v>200802002348</v>
      </c>
    </row>
    <row r="4221" spans="1:2" x14ac:dyDescent="0.25">
      <c r="A4221" s="2">
        <v>4218</v>
      </c>
      <c r="B4221" s="2" t="str">
        <f>"200802002457"</f>
        <v>200802002457</v>
      </c>
    </row>
    <row r="4222" spans="1:2" x14ac:dyDescent="0.25">
      <c r="A4222" s="2">
        <v>4219</v>
      </c>
      <c r="B4222" s="2" t="str">
        <f>"200802002530"</f>
        <v>200802002530</v>
      </c>
    </row>
    <row r="4223" spans="1:2" x14ac:dyDescent="0.25">
      <c r="A4223" s="2">
        <v>4220</v>
      </c>
      <c r="B4223" s="2" t="str">
        <f>"200802002716"</f>
        <v>200802002716</v>
      </c>
    </row>
    <row r="4224" spans="1:2" x14ac:dyDescent="0.25">
      <c r="A4224" s="2">
        <v>4221</v>
      </c>
      <c r="B4224" s="2" t="str">
        <f>"200802002758"</f>
        <v>200802002758</v>
      </c>
    </row>
    <row r="4225" spans="1:2" x14ac:dyDescent="0.25">
      <c r="A4225" s="2">
        <v>4222</v>
      </c>
      <c r="B4225" s="2" t="str">
        <f>"200802002894"</f>
        <v>200802002894</v>
      </c>
    </row>
    <row r="4226" spans="1:2" x14ac:dyDescent="0.25">
      <c r="A4226" s="2">
        <v>4223</v>
      </c>
      <c r="B4226" s="2" t="str">
        <f>"200802002910"</f>
        <v>200802002910</v>
      </c>
    </row>
    <row r="4227" spans="1:2" x14ac:dyDescent="0.25">
      <c r="A4227" s="2">
        <v>4224</v>
      </c>
      <c r="B4227" s="2" t="str">
        <f>"200802002987"</f>
        <v>200802002987</v>
      </c>
    </row>
    <row r="4228" spans="1:2" x14ac:dyDescent="0.25">
      <c r="A4228" s="2">
        <v>4225</v>
      </c>
      <c r="B4228" s="2" t="str">
        <f>"200802003028"</f>
        <v>200802003028</v>
      </c>
    </row>
    <row r="4229" spans="1:2" x14ac:dyDescent="0.25">
      <c r="A4229" s="2">
        <v>4226</v>
      </c>
      <c r="B4229" s="2" t="str">
        <f>"200802003045"</f>
        <v>200802003045</v>
      </c>
    </row>
    <row r="4230" spans="1:2" x14ac:dyDescent="0.25">
      <c r="A4230" s="2">
        <v>4227</v>
      </c>
      <c r="B4230" s="2" t="str">
        <f>"200802003067"</f>
        <v>200802003067</v>
      </c>
    </row>
    <row r="4231" spans="1:2" x14ac:dyDescent="0.25">
      <c r="A4231" s="2">
        <v>4228</v>
      </c>
      <c r="B4231" s="2" t="str">
        <f>"200802003212"</f>
        <v>200802003212</v>
      </c>
    </row>
    <row r="4232" spans="1:2" x14ac:dyDescent="0.25">
      <c r="A4232" s="2">
        <v>4229</v>
      </c>
      <c r="B4232" s="2" t="str">
        <f>"200802003234"</f>
        <v>200802003234</v>
      </c>
    </row>
    <row r="4233" spans="1:2" x14ac:dyDescent="0.25">
      <c r="A4233" s="2">
        <v>4230</v>
      </c>
      <c r="B4233" s="2" t="str">
        <f>"200802003243"</f>
        <v>200802003243</v>
      </c>
    </row>
    <row r="4234" spans="1:2" x14ac:dyDescent="0.25">
      <c r="A4234" s="2">
        <v>4231</v>
      </c>
      <c r="B4234" s="2" t="str">
        <f>"200802003372"</f>
        <v>200802003372</v>
      </c>
    </row>
    <row r="4235" spans="1:2" x14ac:dyDescent="0.25">
      <c r="A4235" s="2">
        <v>4232</v>
      </c>
      <c r="B4235" s="2" t="str">
        <f>"200802003427"</f>
        <v>200802003427</v>
      </c>
    </row>
    <row r="4236" spans="1:2" x14ac:dyDescent="0.25">
      <c r="A4236" s="2">
        <v>4233</v>
      </c>
      <c r="B4236" s="2" t="str">
        <f>"200802003561"</f>
        <v>200802003561</v>
      </c>
    </row>
    <row r="4237" spans="1:2" x14ac:dyDescent="0.25">
      <c r="A4237" s="2">
        <v>4234</v>
      </c>
      <c r="B4237" s="2" t="str">
        <f>"200802003606"</f>
        <v>200802003606</v>
      </c>
    </row>
    <row r="4238" spans="1:2" x14ac:dyDescent="0.25">
      <c r="A4238" s="2">
        <v>4235</v>
      </c>
      <c r="B4238" s="2" t="str">
        <f>"200802003747"</f>
        <v>200802003747</v>
      </c>
    </row>
    <row r="4239" spans="1:2" x14ac:dyDescent="0.25">
      <c r="A4239" s="2">
        <v>4236</v>
      </c>
      <c r="B4239" s="2" t="str">
        <f>"200802003770"</f>
        <v>200802003770</v>
      </c>
    </row>
    <row r="4240" spans="1:2" x14ac:dyDescent="0.25">
      <c r="A4240" s="2">
        <v>4237</v>
      </c>
      <c r="B4240" s="2" t="str">
        <f>"200802003808"</f>
        <v>200802003808</v>
      </c>
    </row>
    <row r="4241" spans="1:2" x14ac:dyDescent="0.25">
      <c r="A4241" s="2">
        <v>4238</v>
      </c>
      <c r="B4241" s="2" t="str">
        <f>"200802003872"</f>
        <v>200802003872</v>
      </c>
    </row>
    <row r="4242" spans="1:2" x14ac:dyDescent="0.25">
      <c r="A4242" s="2">
        <v>4239</v>
      </c>
      <c r="B4242" s="2" t="str">
        <f>"200802004134"</f>
        <v>200802004134</v>
      </c>
    </row>
    <row r="4243" spans="1:2" x14ac:dyDescent="0.25">
      <c r="A4243" s="2">
        <v>4240</v>
      </c>
      <c r="B4243" s="2" t="str">
        <f>"200802004175"</f>
        <v>200802004175</v>
      </c>
    </row>
    <row r="4244" spans="1:2" x14ac:dyDescent="0.25">
      <c r="A4244" s="2">
        <v>4241</v>
      </c>
      <c r="B4244" s="2" t="str">
        <f>"200802004359"</f>
        <v>200802004359</v>
      </c>
    </row>
    <row r="4245" spans="1:2" x14ac:dyDescent="0.25">
      <c r="A4245" s="2">
        <v>4242</v>
      </c>
      <c r="B4245" s="2" t="str">
        <f>"200802004384"</f>
        <v>200802004384</v>
      </c>
    </row>
    <row r="4246" spans="1:2" x14ac:dyDescent="0.25">
      <c r="A4246" s="2">
        <v>4243</v>
      </c>
      <c r="B4246" s="2" t="str">
        <f>"200802004398"</f>
        <v>200802004398</v>
      </c>
    </row>
    <row r="4247" spans="1:2" x14ac:dyDescent="0.25">
      <c r="A4247" s="2">
        <v>4244</v>
      </c>
      <c r="B4247" s="2" t="str">
        <f>"200802004403"</f>
        <v>200802004403</v>
      </c>
    </row>
    <row r="4248" spans="1:2" x14ac:dyDescent="0.25">
      <c r="A4248" s="2">
        <v>4245</v>
      </c>
      <c r="B4248" s="2" t="str">
        <f>"200802004429"</f>
        <v>200802004429</v>
      </c>
    </row>
    <row r="4249" spans="1:2" x14ac:dyDescent="0.25">
      <c r="A4249" s="2">
        <v>4246</v>
      </c>
      <c r="B4249" s="2" t="str">
        <f>"200802004504"</f>
        <v>200802004504</v>
      </c>
    </row>
    <row r="4250" spans="1:2" x14ac:dyDescent="0.25">
      <c r="A4250" s="2">
        <v>4247</v>
      </c>
      <c r="B4250" s="2" t="str">
        <f>"200802004683"</f>
        <v>200802004683</v>
      </c>
    </row>
    <row r="4251" spans="1:2" x14ac:dyDescent="0.25">
      <c r="A4251" s="2">
        <v>4248</v>
      </c>
      <c r="B4251" s="2" t="str">
        <f>"200802004780"</f>
        <v>200802004780</v>
      </c>
    </row>
    <row r="4252" spans="1:2" x14ac:dyDescent="0.25">
      <c r="A4252" s="2">
        <v>4249</v>
      </c>
      <c r="B4252" s="2" t="str">
        <f>"200802004865"</f>
        <v>200802004865</v>
      </c>
    </row>
    <row r="4253" spans="1:2" x14ac:dyDescent="0.25">
      <c r="A4253" s="2">
        <v>4250</v>
      </c>
      <c r="B4253" s="2" t="str">
        <f>"200802005085"</f>
        <v>200802005085</v>
      </c>
    </row>
    <row r="4254" spans="1:2" x14ac:dyDescent="0.25">
      <c r="A4254" s="2">
        <v>4251</v>
      </c>
      <c r="B4254" s="2" t="str">
        <f>"200802005099"</f>
        <v>200802005099</v>
      </c>
    </row>
    <row r="4255" spans="1:2" x14ac:dyDescent="0.25">
      <c r="A4255" s="2">
        <v>4252</v>
      </c>
      <c r="B4255" s="2" t="str">
        <f>"200802005167"</f>
        <v>200802005167</v>
      </c>
    </row>
    <row r="4256" spans="1:2" x14ac:dyDescent="0.25">
      <c r="A4256" s="2">
        <v>4253</v>
      </c>
      <c r="B4256" s="2" t="str">
        <f>"200802005207"</f>
        <v>200802005207</v>
      </c>
    </row>
    <row r="4257" spans="1:2" x14ac:dyDescent="0.25">
      <c r="A4257" s="2">
        <v>4254</v>
      </c>
      <c r="B4257" s="2" t="str">
        <f>"200802005572"</f>
        <v>200802005572</v>
      </c>
    </row>
    <row r="4258" spans="1:2" x14ac:dyDescent="0.25">
      <c r="A4258" s="2">
        <v>4255</v>
      </c>
      <c r="B4258" s="2" t="str">
        <f>"200802006077"</f>
        <v>200802006077</v>
      </c>
    </row>
    <row r="4259" spans="1:2" x14ac:dyDescent="0.25">
      <c r="A4259" s="2">
        <v>4256</v>
      </c>
      <c r="B4259" s="2" t="str">
        <f>"200802006123"</f>
        <v>200802006123</v>
      </c>
    </row>
    <row r="4260" spans="1:2" x14ac:dyDescent="0.25">
      <c r="A4260" s="2">
        <v>4257</v>
      </c>
      <c r="B4260" s="2" t="str">
        <f>"200802006216"</f>
        <v>200802006216</v>
      </c>
    </row>
    <row r="4261" spans="1:2" x14ac:dyDescent="0.25">
      <c r="A4261" s="2">
        <v>4258</v>
      </c>
      <c r="B4261" s="2" t="str">
        <f>"200802006219"</f>
        <v>200802006219</v>
      </c>
    </row>
    <row r="4262" spans="1:2" x14ac:dyDescent="0.25">
      <c r="A4262" s="2">
        <v>4259</v>
      </c>
      <c r="B4262" s="2" t="str">
        <f>"200802006233"</f>
        <v>200802006233</v>
      </c>
    </row>
    <row r="4263" spans="1:2" x14ac:dyDescent="0.25">
      <c r="A4263" s="2">
        <v>4260</v>
      </c>
      <c r="B4263" s="2" t="str">
        <f>"200802006275"</f>
        <v>200802006275</v>
      </c>
    </row>
    <row r="4264" spans="1:2" x14ac:dyDescent="0.25">
      <c r="A4264" s="2">
        <v>4261</v>
      </c>
      <c r="B4264" s="2" t="str">
        <f>"200802006782"</f>
        <v>200802006782</v>
      </c>
    </row>
    <row r="4265" spans="1:2" x14ac:dyDescent="0.25">
      <c r="A4265" s="2">
        <v>4262</v>
      </c>
      <c r="B4265" s="2" t="str">
        <f>"200802006844"</f>
        <v>200802006844</v>
      </c>
    </row>
    <row r="4266" spans="1:2" x14ac:dyDescent="0.25">
      <c r="A4266" s="2">
        <v>4263</v>
      </c>
      <c r="B4266" s="2" t="str">
        <f>"200802006852"</f>
        <v>200802006852</v>
      </c>
    </row>
    <row r="4267" spans="1:2" x14ac:dyDescent="0.25">
      <c r="A4267" s="2">
        <v>4264</v>
      </c>
      <c r="B4267" s="2" t="str">
        <f>"200802007090"</f>
        <v>200802007090</v>
      </c>
    </row>
    <row r="4268" spans="1:2" x14ac:dyDescent="0.25">
      <c r="A4268" s="2">
        <v>4265</v>
      </c>
      <c r="B4268" s="2" t="str">
        <f>"200802007251"</f>
        <v>200802007251</v>
      </c>
    </row>
    <row r="4269" spans="1:2" x14ac:dyDescent="0.25">
      <c r="A4269" s="2">
        <v>4266</v>
      </c>
      <c r="B4269" s="2" t="str">
        <f>"200802007265"</f>
        <v>200802007265</v>
      </c>
    </row>
    <row r="4270" spans="1:2" x14ac:dyDescent="0.25">
      <c r="A4270" s="2">
        <v>4267</v>
      </c>
      <c r="B4270" s="2" t="str">
        <f>"200802007276"</f>
        <v>200802007276</v>
      </c>
    </row>
    <row r="4271" spans="1:2" x14ac:dyDescent="0.25">
      <c r="A4271" s="2">
        <v>4268</v>
      </c>
      <c r="B4271" s="2" t="str">
        <f>"200802007457"</f>
        <v>200802007457</v>
      </c>
    </row>
    <row r="4272" spans="1:2" x14ac:dyDescent="0.25">
      <c r="A4272" s="2">
        <v>4269</v>
      </c>
      <c r="B4272" s="2" t="str">
        <f>"200802007622"</f>
        <v>200802007622</v>
      </c>
    </row>
    <row r="4273" spans="1:2" x14ac:dyDescent="0.25">
      <c r="A4273" s="2">
        <v>4270</v>
      </c>
      <c r="B4273" s="2" t="str">
        <f>"200802007726"</f>
        <v>200802007726</v>
      </c>
    </row>
    <row r="4274" spans="1:2" x14ac:dyDescent="0.25">
      <c r="A4274" s="2">
        <v>4271</v>
      </c>
      <c r="B4274" s="2" t="str">
        <f>"200802007743"</f>
        <v>200802007743</v>
      </c>
    </row>
    <row r="4275" spans="1:2" x14ac:dyDescent="0.25">
      <c r="A4275" s="2">
        <v>4272</v>
      </c>
      <c r="B4275" s="2" t="str">
        <f>"200802007889"</f>
        <v>200802007889</v>
      </c>
    </row>
    <row r="4276" spans="1:2" x14ac:dyDescent="0.25">
      <c r="A4276" s="2">
        <v>4273</v>
      </c>
      <c r="B4276" s="2" t="str">
        <f>"200802007900"</f>
        <v>200802007900</v>
      </c>
    </row>
    <row r="4277" spans="1:2" x14ac:dyDescent="0.25">
      <c r="A4277" s="2">
        <v>4274</v>
      </c>
      <c r="B4277" s="2" t="str">
        <f>"200802008093"</f>
        <v>200802008093</v>
      </c>
    </row>
    <row r="4278" spans="1:2" x14ac:dyDescent="0.25">
      <c r="A4278" s="2">
        <v>4275</v>
      </c>
      <c r="B4278" s="2" t="str">
        <f>"200802008114"</f>
        <v>200802008114</v>
      </c>
    </row>
    <row r="4279" spans="1:2" x14ac:dyDescent="0.25">
      <c r="A4279" s="2">
        <v>4276</v>
      </c>
      <c r="B4279" s="2" t="str">
        <f>"200802008118"</f>
        <v>200802008118</v>
      </c>
    </row>
    <row r="4280" spans="1:2" x14ac:dyDescent="0.25">
      <c r="A4280" s="2">
        <v>4277</v>
      </c>
      <c r="B4280" s="2" t="str">
        <f>"200802008173"</f>
        <v>200802008173</v>
      </c>
    </row>
    <row r="4281" spans="1:2" x14ac:dyDescent="0.25">
      <c r="A4281" s="2">
        <v>4278</v>
      </c>
      <c r="B4281" s="2" t="str">
        <f>"200802008287"</f>
        <v>200802008287</v>
      </c>
    </row>
    <row r="4282" spans="1:2" x14ac:dyDescent="0.25">
      <c r="A4282" s="2">
        <v>4279</v>
      </c>
      <c r="B4282" s="2" t="str">
        <f>"200802008330"</f>
        <v>200802008330</v>
      </c>
    </row>
    <row r="4283" spans="1:2" x14ac:dyDescent="0.25">
      <c r="A4283" s="2">
        <v>4280</v>
      </c>
      <c r="B4283" s="2" t="str">
        <f>"200802008336"</f>
        <v>200802008336</v>
      </c>
    </row>
    <row r="4284" spans="1:2" x14ac:dyDescent="0.25">
      <c r="A4284" s="2">
        <v>4281</v>
      </c>
      <c r="B4284" s="2" t="str">
        <f>"200802008370"</f>
        <v>200802008370</v>
      </c>
    </row>
    <row r="4285" spans="1:2" x14ac:dyDescent="0.25">
      <c r="A4285" s="2">
        <v>4282</v>
      </c>
      <c r="B4285" s="2" t="str">
        <f>"200802008426"</f>
        <v>200802008426</v>
      </c>
    </row>
    <row r="4286" spans="1:2" x14ac:dyDescent="0.25">
      <c r="A4286" s="2">
        <v>4283</v>
      </c>
      <c r="B4286" s="2" t="str">
        <f>"200802008708"</f>
        <v>200802008708</v>
      </c>
    </row>
    <row r="4287" spans="1:2" x14ac:dyDescent="0.25">
      <c r="A4287" s="2">
        <v>4284</v>
      </c>
      <c r="B4287" s="2" t="str">
        <f>"200802008736"</f>
        <v>200802008736</v>
      </c>
    </row>
    <row r="4288" spans="1:2" x14ac:dyDescent="0.25">
      <c r="A4288" s="2">
        <v>4285</v>
      </c>
      <c r="B4288" s="2" t="str">
        <f>"200802008940"</f>
        <v>200802008940</v>
      </c>
    </row>
    <row r="4289" spans="1:2" x14ac:dyDescent="0.25">
      <c r="A4289" s="2">
        <v>4286</v>
      </c>
      <c r="B4289" s="2" t="str">
        <f>"200802009174"</f>
        <v>200802009174</v>
      </c>
    </row>
    <row r="4290" spans="1:2" x14ac:dyDescent="0.25">
      <c r="A4290" s="2">
        <v>4287</v>
      </c>
      <c r="B4290" s="2" t="str">
        <f>"200802009354"</f>
        <v>200802009354</v>
      </c>
    </row>
    <row r="4291" spans="1:2" x14ac:dyDescent="0.25">
      <c r="A4291" s="2">
        <v>4288</v>
      </c>
      <c r="B4291" s="2" t="str">
        <f>"200802009376"</f>
        <v>200802009376</v>
      </c>
    </row>
    <row r="4292" spans="1:2" x14ac:dyDescent="0.25">
      <c r="A4292" s="2">
        <v>4289</v>
      </c>
      <c r="B4292" s="2" t="str">
        <f>"200802009426"</f>
        <v>200802009426</v>
      </c>
    </row>
    <row r="4293" spans="1:2" x14ac:dyDescent="0.25">
      <c r="A4293" s="2">
        <v>4290</v>
      </c>
      <c r="B4293" s="2" t="str">
        <f>"200802009586"</f>
        <v>200802009586</v>
      </c>
    </row>
    <row r="4294" spans="1:2" x14ac:dyDescent="0.25">
      <c r="A4294" s="2">
        <v>4291</v>
      </c>
      <c r="B4294" s="2" t="str">
        <f>"200802010088"</f>
        <v>200802010088</v>
      </c>
    </row>
    <row r="4295" spans="1:2" x14ac:dyDescent="0.25">
      <c r="A4295" s="2">
        <v>4292</v>
      </c>
      <c r="B4295" s="2" t="str">
        <f>"200802010302"</f>
        <v>200802010302</v>
      </c>
    </row>
    <row r="4296" spans="1:2" x14ac:dyDescent="0.25">
      <c r="A4296" s="2">
        <v>4293</v>
      </c>
      <c r="B4296" s="2" t="str">
        <f>"200802010363"</f>
        <v>200802010363</v>
      </c>
    </row>
    <row r="4297" spans="1:2" x14ac:dyDescent="0.25">
      <c r="A4297" s="2">
        <v>4294</v>
      </c>
      <c r="B4297" s="2" t="str">
        <f>"200802010380"</f>
        <v>200802010380</v>
      </c>
    </row>
    <row r="4298" spans="1:2" x14ac:dyDescent="0.25">
      <c r="A4298" s="2">
        <v>4295</v>
      </c>
      <c r="B4298" s="2" t="str">
        <f>"200802010383"</f>
        <v>200802010383</v>
      </c>
    </row>
    <row r="4299" spans="1:2" x14ac:dyDescent="0.25">
      <c r="A4299" s="2">
        <v>4296</v>
      </c>
      <c r="B4299" s="2" t="str">
        <f>"200802010550"</f>
        <v>200802010550</v>
      </c>
    </row>
    <row r="4300" spans="1:2" x14ac:dyDescent="0.25">
      <c r="A4300" s="2">
        <v>4297</v>
      </c>
      <c r="B4300" s="2" t="str">
        <f>"200802010696"</f>
        <v>200802010696</v>
      </c>
    </row>
    <row r="4301" spans="1:2" x14ac:dyDescent="0.25">
      <c r="A4301" s="2">
        <v>4298</v>
      </c>
      <c r="B4301" s="2" t="str">
        <f>"200802010745"</f>
        <v>200802010745</v>
      </c>
    </row>
    <row r="4302" spans="1:2" x14ac:dyDescent="0.25">
      <c r="A4302" s="2">
        <v>4299</v>
      </c>
      <c r="B4302" s="2" t="str">
        <f>"200802010942"</f>
        <v>200802010942</v>
      </c>
    </row>
    <row r="4303" spans="1:2" x14ac:dyDescent="0.25">
      <c r="A4303" s="2">
        <v>4300</v>
      </c>
      <c r="B4303" s="2" t="str">
        <f>"200802011099"</f>
        <v>200802011099</v>
      </c>
    </row>
    <row r="4304" spans="1:2" x14ac:dyDescent="0.25">
      <c r="A4304" s="2">
        <v>4301</v>
      </c>
      <c r="B4304" s="2" t="str">
        <f>"200802011299"</f>
        <v>200802011299</v>
      </c>
    </row>
    <row r="4305" spans="1:2" x14ac:dyDescent="0.25">
      <c r="A4305" s="2">
        <v>4302</v>
      </c>
      <c r="B4305" s="2" t="str">
        <f>"200802011434"</f>
        <v>200802011434</v>
      </c>
    </row>
    <row r="4306" spans="1:2" x14ac:dyDescent="0.25">
      <c r="A4306" s="2">
        <v>4303</v>
      </c>
      <c r="B4306" s="2" t="str">
        <f>"200802011455"</f>
        <v>200802011455</v>
      </c>
    </row>
    <row r="4307" spans="1:2" x14ac:dyDescent="0.25">
      <c r="A4307" s="2">
        <v>4304</v>
      </c>
      <c r="B4307" s="2" t="str">
        <f>"200802011479"</f>
        <v>200802011479</v>
      </c>
    </row>
    <row r="4308" spans="1:2" x14ac:dyDescent="0.25">
      <c r="A4308" s="2">
        <v>4305</v>
      </c>
      <c r="B4308" s="2" t="str">
        <f>"200802011612"</f>
        <v>200802011612</v>
      </c>
    </row>
    <row r="4309" spans="1:2" x14ac:dyDescent="0.25">
      <c r="A4309" s="2">
        <v>4306</v>
      </c>
      <c r="B4309" s="2" t="str">
        <f>"200802011676"</f>
        <v>200802011676</v>
      </c>
    </row>
    <row r="4310" spans="1:2" x14ac:dyDescent="0.25">
      <c r="A4310" s="2">
        <v>4307</v>
      </c>
      <c r="B4310" s="2" t="str">
        <f>"200802012123"</f>
        <v>200802012123</v>
      </c>
    </row>
    <row r="4311" spans="1:2" x14ac:dyDescent="0.25">
      <c r="A4311" s="2">
        <v>4308</v>
      </c>
      <c r="B4311" s="2" t="str">
        <f>"200803000260"</f>
        <v>200803000260</v>
      </c>
    </row>
    <row r="4312" spans="1:2" x14ac:dyDescent="0.25">
      <c r="A4312" s="2">
        <v>4309</v>
      </c>
      <c r="B4312" s="2" t="str">
        <f>"200803000271"</f>
        <v>200803000271</v>
      </c>
    </row>
    <row r="4313" spans="1:2" x14ac:dyDescent="0.25">
      <c r="A4313" s="2">
        <v>4310</v>
      </c>
      <c r="B4313" s="2" t="str">
        <f>"200803000272"</f>
        <v>200803000272</v>
      </c>
    </row>
    <row r="4314" spans="1:2" x14ac:dyDescent="0.25">
      <c r="A4314" s="2">
        <v>4311</v>
      </c>
      <c r="B4314" s="2" t="str">
        <f>"200803000335"</f>
        <v>200803000335</v>
      </c>
    </row>
    <row r="4315" spans="1:2" x14ac:dyDescent="0.25">
      <c r="A4315" s="2">
        <v>4312</v>
      </c>
      <c r="B4315" s="2" t="str">
        <f>"200803000359"</f>
        <v>200803000359</v>
      </c>
    </row>
    <row r="4316" spans="1:2" x14ac:dyDescent="0.25">
      <c r="A4316" s="2">
        <v>4313</v>
      </c>
      <c r="B4316" s="2" t="str">
        <f>"200803000491"</f>
        <v>200803000491</v>
      </c>
    </row>
    <row r="4317" spans="1:2" x14ac:dyDescent="0.25">
      <c r="A4317" s="2">
        <v>4314</v>
      </c>
      <c r="B4317" s="2" t="str">
        <f>"200803000523"</f>
        <v>200803000523</v>
      </c>
    </row>
    <row r="4318" spans="1:2" x14ac:dyDescent="0.25">
      <c r="A4318" s="2">
        <v>4315</v>
      </c>
      <c r="B4318" s="2" t="str">
        <f>"200803000673"</f>
        <v>200803000673</v>
      </c>
    </row>
    <row r="4319" spans="1:2" x14ac:dyDescent="0.25">
      <c r="A4319" s="2">
        <v>4316</v>
      </c>
      <c r="B4319" s="2" t="str">
        <f>"200803001049"</f>
        <v>200803001049</v>
      </c>
    </row>
    <row r="4320" spans="1:2" x14ac:dyDescent="0.25">
      <c r="A4320" s="2">
        <v>4317</v>
      </c>
      <c r="B4320" s="2" t="str">
        <f>"200803001081"</f>
        <v>200803001081</v>
      </c>
    </row>
    <row r="4321" spans="1:2" x14ac:dyDescent="0.25">
      <c r="A4321" s="2">
        <v>4318</v>
      </c>
      <c r="B4321" s="2" t="str">
        <f>"200804000143"</f>
        <v>200804000143</v>
      </c>
    </row>
    <row r="4322" spans="1:2" x14ac:dyDescent="0.25">
      <c r="A4322" s="2">
        <v>4319</v>
      </c>
      <c r="B4322" s="2" t="str">
        <f>"200804000183"</f>
        <v>200804000183</v>
      </c>
    </row>
    <row r="4323" spans="1:2" x14ac:dyDescent="0.25">
      <c r="A4323" s="2">
        <v>4320</v>
      </c>
      <c r="B4323" s="2" t="str">
        <f>"200804000248"</f>
        <v>200804000248</v>
      </c>
    </row>
    <row r="4324" spans="1:2" x14ac:dyDescent="0.25">
      <c r="A4324" s="2">
        <v>4321</v>
      </c>
      <c r="B4324" s="2" t="str">
        <f>"200804000280"</f>
        <v>200804000280</v>
      </c>
    </row>
    <row r="4325" spans="1:2" x14ac:dyDescent="0.25">
      <c r="A4325" s="2">
        <v>4322</v>
      </c>
      <c r="B4325" s="2" t="str">
        <f>"200804000435"</f>
        <v>200804000435</v>
      </c>
    </row>
    <row r="4326" spans="1:2" x14ac:dyDescent="0.25">
      <c r="A4326" s="2">
        <v>4323</v>
      </c>
      <c r="B4326" s="2" t="str">
        <f>"200804000789"</f>
        <v>200804000789</v>
      </c>
    </row>
    <row r="4327" spans="1:2" x14ac:dyDescent="0.25">
      <c r="A4327" s="2">
        <v>4324</v>
      </c>
      <c r="B4327" s="2" t="str">
        <f>"200804000913"</f>
        <v>200804000913</v>
      </c>
    </row>
    <row r="4328" spans="1:2" x14ac:dyDescent="0.25">
      <c r="A4328" s="2">
        <v>4325</v>
      </c>
      <c r="B4328" s="2" t="str">
        <f>"200804000963"</f>
        <v>200804000963</v>
      </c>
    </row>
    <row r="4329" spans="1:2" x14ac:dyDescent="0.25">
      <c r="A4329" s="2">
        <v>4326</v>
      </c>
      <c r="B4329" s="2" t="str">
        <f>"200805000051"</f>
        <v>200805000051</v>
      </c>
    </row>
    <row r="4330" spans="1:2" x14ac:dyDescent="0.25">
      <c r="A4330" s="2">
        <v>4327</v>
      </c>
      <c r="B4330" s="2" t="str">
        <f>"200805000078"</f>
        <v>200805000078</v>
      </c>
    </row>
    <row r="4331" spans="1:2" x14ac:dyDescent="0.25">
      <c r="A4331" s="2">
        <v>4328</v>
      </c>
      <c r="B4331" s="2" t="str">
        <f>"200805000098"</f>
        <v>200805000098</v>
      </c>
    </row>
    <row r="4332" spans="1:2" x14ac:dyDescent="0.25">
      <c r="A4332" s="2">
        <v>4329</v>
      </c>
      <c r="B4332" s="2" t="str">
        <f>"200805000164"</f>
        <v>200805000164</v>
      </c>
    </row>
    <row r="4333" spans="1:2" x14ac:dyDescent="0.25">
      <c r="A4333" s="2">
        <v>4330</v>
      </c>
      <c r="B4333" s="2" t="str">
        <f>"200805000289"</f>
        <v>200805000289</v>
      </c>
    </row>
    <row r="4334" spans="1:2" x14ac:dyDescent="0.25">
      <c r="A4334" s="2">
        <v>4331</v>
      </c>
      <c r="B4334" s="2" t="str">
        <f>"200805000345"</f>
        <v>200805000345</v>
      </c>
    </row>
    <row r="4335" spans="1:2" x14ac:dyDescent="0.25">
      <c r="A4335" s="2">
        <v>4332</v>
      </c>
      <c r="B4335" s="2" t="str">
        <f>"200805000396"</f>
        <v>200805000396</v>
      </c>
    </row>
    <row r="4336" spans="1:2" x14ac:dyDescent="0.25">
      <c r="A4336" s="2">
        <v>4333</v>
      </c>
      <c r="B4336" s="2" t="str">
        <f>"200805000532"</f>
        <v>200805000532</v>
      </c>
    </row>
    <row r="4337" spans="1:2" x14ac:dyDescent="0.25">
      <c r="A4337" s="2">
        <v>4334</v>
      </c>
      <c r="B4337" s="2" t="str">
        <f>"200805000560"</f>
        <v>200805000560</v>
      </c>
    </row>
    <row r="4338" spans="1:2" x14ac:dyDescent="0.25">
      <c r="A4338" s="2">
        <v>4335</v>
      </c>
      <c r="B4338" s="2" t="str">
        <f>"200805000641"</f>
        <v>200805000641</v>
      </c>
    </row>
    <row r="4339" spans="1:2" x14ac:dyDescent="0.25">
      <c r="A4339" s="2">
        <v>4336</v>
      </c>
      <c r="B4339" s="2" t="str">
        <f>"200805000646"</f>
        <v>200805000646</v>
      </c>
    </row>
    <row r="4340" spans="1:2" x14ac:dyDescent="0.25">
      <c r="A4340" s="2">
        <v>4337</v>
      </c>
      <c r="B4340" s="2" t="str">
        <f>"200805000774"</f>
        <v>200805000774</v>
      </c>
    </row>
    <row r="4341" spans="1:2" x14ac:dyDescent="0.25">
      <c r="A4341" s="2">
        <v>4338</v>
      </c>
      <c r="B4341" s="2" t="str">
        <f>"200805000787"</f>
        <v>200805000787</v>
      </c>
    </row>
    <row r="4342" spans="1:2" x14ac:dyDescent="0.25">
      <c r="A4342" s="2">
        <v>4339</v>
      </c>
      <c r="B4342" s="2" t="str">
        <f>"200805000833"</f>
        <v>200805000833</v>
      </c>
    </row>
    <row r="4343" spans="1:2" x14ac:dyDescent="0.25">
      <c r="A4343" s="2">
        <v>4340</v>
      </c>
      <c r="B4343" s="2" t="str">
        <f>"200805000863"</f>
        <v>200805000863</v>
      </c>
    </row>
    <row r="4344" spans="1:2" x14ac:dyDescent="0.25">
      <c r="A4344" s="2">
        <v>4341</v>
      </c>
      <c r="B4344" s="2" t="str">
        <f>"200805000941"</f>
        <v>200805000941</v>
      </c>
    </row>
    <row r="4345" spans="1:2" x14ac:dyDescent="0.25">
      <c r="A4345" s="2">
        <v>4342</v>
      </c>
      <c r="B4345" s="2" t="str">
        <f>"200805000975"</f>
        <v>200805000975</v>
      </c>
    </row>
    <row r="4346" spans="1:2" x14ac:dyDescent="0.25">
      <c r="A4346" s="2">
        <v>4343</v>
      </c>
      <c r="B4346" s="2" t="str">
        <f>"200805001068"</f>
        <v>200805001068</v>
      </c>
    </row>
    <row r="4347" spans="1:2" x14ac:dyDescent="0.25">
      <c r="A4347" s="2">
        <v>4344</v>
      </c>
      <c r="B4347" s="2" t="str">
        <f>"200805001099"</f>
        <v>200805001099</v>
      </c>
    </row>
    <row r="4348" spans="1:2" x14ac:dyDescent="0.25">
      <c r="A4348" s="2">
        <v>4345</v>
      </c>
      <c r="B4348" s="2" t="str">
        <f>"200805001129"</f>
        <v>200805001129</v>
      </c>
    </row>
    <row r="4349" spans="1:2" x14ac:dyDescent="0.25">
      <c r="A4349" s="2">
        <v>4346</v>
      </c>
      <c r="B4349" s="2" t="str">
        <f>"200805001339"</f>
        <v>200805001339</v>
      </c>
    </row>
    <row r="4350" spans="1:2" x14ac:dyDescent="0.25">
      <c r="A4350" s="2">
        <v>4347</v>
      </c>
      <c r="B4350" s="2" t="str">
        <f>"200805001410"</f>
        <v>200805001410</v>
      </c>
    </row>
    <row r="4351" spans="1:2" x14ac:dyDescent="0.25">
      <c r="A4351" s="2">
        <v>4348</v>
      </c>
      <c r="B4351" s="2" t="str">
        <f>"200806000006"</f>
        <v>200806000006</v>
      </c>
    </row>
    <row r="4352" spans="1:2" x14ac:dyDescent="0.25">
      <c r="A4352" s="2">
        <v>4349</v>
      </c>
      <c r="B4352" s="2" t="str">
        <f>"200806000010"</f>
        <v>200806000010</v>
      </c>
    </row>
    <row r="4353" spans="1:2" x14ac:dyDescent="0.25">
      <c r="A4353" s="2">
        <v>4350</v>
      </c>
      <c r="B4353" s="2" t="str">
        <f>"200806000060"</f>
        <v>200806000060</v>
      </c>
    </row>
    <row r="4354" spans="1:2" x14ac:dyDescent="0.25">
      <c r="A4354" s="2">
        <v>4351</v>
      </c>
      <c r="B4354" s="2" t="str">
        <f>"200806000265"</f>
        <v>200806000265</v>
      </c>
    </row>
    <row r="4355" spans="1:2" x14ac:dyDescent="0.25">
      <c r="A4355" s="2">
        <v>4352</v>
      </c>
      <c r="B4355" s="2" t="str">
        <f>"200806000407"</f>
        <v>200806000407</v>
      </c>
    </row>
    <row r="4356" spans="1:2" x14ac:dyDescent="0.25">
      <c r="A4356" s="2">
        <v>4353</v>
      </c>
      <c r="B4356" s="2" t="str">
        <f>"200806000426"</f>
        <v>200806000426</v>
      </c>
    </row>
    <row r="4357" spans="1:2" x14ac:dyDescent="0.25">
      <c r="A4357" s="2">
        <v>4354</v>
      </c>
      <c r="B4357" s="2" t="str">
        <f>"200806000558"</f>
        <v>200806000558</v>
      </c>
    </row>
    <row r="4358" spans="1:2" x14ac:dyDescent="0.25">
      <c r="A4358" s="2">
        <v>4355</v>
      </c>
      <c r="B4358" s="2" t="str">
        <f>"200806000604"</f>
        <v>200806000604</v>
      </c>
    </row>
    <row r="4359" spans="1:2" x14ac:dyDescent="0.25">
      <c r="A4359" s="2">
        <v>4356</v>
      </c>
      <c r="B4359" s="2" t="str">
        <f>"200806000676"</f>
        <v>200806000676</v>
      </c>
    </row>
    <row r="4360" spans="1:2" x14ac:dyDescent="0.25">
      <c r="A4360" s="2">
        <v>4357</v>
      </c>
      <c r="B4360" s="2" t="str">
        <f>"200806000690"</f>
        <v>200806000690</v>
      </c>
    </row>
    <row r="4361" spans="1:2" x14ac:dyDescent="0.25">
      <c r="A4361" s="2">
        <v>4358</v>
      </c>
      <c r="B4361" s="2" t="str">
        <f>"200806000711"</f>
        <v>200806000711</v>
      </c>
    </row>
    <row r="4362" spans="1:2" x14ac:dyDescent="0.25">
      <c r="A4362" s="2">
        <v>4359</v>
      </c>
      <c r="B4362" s="2" t="str">
        <f>"200806000963"</f>
        <v>200806000963</v>
      </c>
    </row>
    <row r="4363" spans="1:2" x14ac:dyDescent="0.25">
      <c r="A4363" s="2">
        <v>4360</v>
      </c>
      <c r="B4363" s="2" t="str">
        <f>"200806000999"</f>
        <v>200806000999</v>
      </c>
    </row>
    <row r="4364" spans="1:2" x14ac:dyDescent="0.25">
      <c r="A4364" s="2">
        <v>4361</v>
      </c>
      <c r="B4364" s="2" t="str">
        <f>"200807000178"</f>
        <v>200807000178</v>
      </c>
    </row>
    <row r="4365" spans="1:2" x14ac:dyDescent="0.25">
      <c r="A4365" s="2">
        <v>4362</v>
      </c>
      <c r="B4365" s="2" t="str">
        <f>"200807000427"</f>
        <v>200807000427</v>
      </c>
    </row>
    <row r="4366" spans="1:2" x14ac:dyDescent="0.25">
      <c r="A4366" s="2">
        <v>4363</v>
      </c>
      <c r="B4366" s="2" t="str">
        <f>"200807000459"</f>
        <v>200807000459</v>
      </c>
    </row>
    <row r="4367" spans="1:2" x14ac:dyDescent="0.25">
      <c r="A4367" s="2">
        <v>4364</v>
      </c>
      <c r="B4367" s="2" t="str">
        <f>"200807000725"</f>
        <v>200807000725</v>
      </c>
    </row>
    <row r="4368" spans="1:2" x14ac:dyDescent="0.25">
      <c r="A4368" s="2">
        <v>4365</v>
      </c>
      <c r="B4368" s="2" t="str">
        <f>"200807000836"</f>
        <v>200807000836</v>
      </c>
    </row>
    <row r="4369" spans="1:2" x14ac:dyDescent="0.25">
      <c r="A4369" s="2">
        <v>4366</v>
      </c>
      <c r="B4369" s="2" t="str">
        <f>"200807000929"</f>
        <v>200807000929</v>
      </c>
    </row>
    <row r="4370" spans="1:2" x14ac:dyDescent="0.25">
      <c r="A4370" s="2">
        <v>4367</v>
      </c>
      <c r="B4370" s="2" t="str">
        <f>"200807000930"</f>
        <v>200807000930</v>
      </c>
    </row>
    <row r="4371" spans="1:2" x14ac:dyDescent="0.25">
      <c r="A4371" s="2">
        <v>4368</v>
      </c>
      <c r="B4371" s="2" t="str">
        <f>"200808000172"</f>
        <v>200808000172</v>
      </c>
    </row>
    <row r="4372" spans="1:2" x14ac:dyDescent="0.25">
      <c r="A4372" s="2">
        <v>4369</v>
      </c>
      <c r="B4372" s="2" t="str">
        <f>"200808000395"</f>
        <v>200808000395</v>
      </c>
    </row>
    <row r="4373" spans="1:2" x14ac:dyDescent="0.25">
      <c r="A4373" s="2">
        <v>4370</v>
      </c>
      <c r="B4373" s="2" t="str">
        <f>"200808000401"</f>
        <v>200808000401</v>
      </c>
    </row>
    <row r="4374" spans="1:2" x14ac:dyDescent="0.25">
      <c r="A4374" s="2">
        <v>4371</v>
      </c>
      <c r="B4374" s="2" t="str">
        <f>"200808000674"</f>
        <v>200808000674</v>
      </c>
    </row>
    <row r="4375" spans="1:2" x14ac:dyDescent="0.25">
      <c r="A4375" s="2">
        <v>4372</v>
      </c>
      <c r="B4375" s="2" t="str">
        <f>"200809000139"</f>
        <v>200809000139</v>
      </c>
    </row>
    <row r="4376" spans="1:2" x14ac:dyDescent="0.25">
      <c r="A4376" s="2">
        <v>4373</v>
      </c>
      <c r="B4376" s="2" t="str">
        <f>"200809000205"</f>
        <v>200809000205</v>
      </c>
    </row>
    <row r="4377" spans="1:2" x14ac:dyDescent="0.25">
      <c r="A4377" s="2">
        <v>4374</v>
      </c>
      <c r="B4377" s="2" t="str">
        <f>"200809000731"</f>
        <v>200809000731</v>
      </c>
    </row>
    <row r="4378" spans="1:2" x14ac:dyDescent="0.25">
      <c r="A4378" s="2">
        <v>4375</v>
      </c>
      <c r="B4378" s="2" t="str">
        <f>"200809000738"</f>
        <v>200809000738</v>
      </c>
    </row>
    <row r="4379" spans="1:2" x14ac:dyDescent="0.25">
      <c r="A4379" s="2">
        <v>4376</v>
      </c>
      <c r="B4379" s="2" t="str">
        <f>"200809000863"</f>
        <v>200809000863</v>
      </c>
    </row>
    <row r="4380" spans="1:2" x14ac:dyDescent="0.25">
      <c r="A4380" s="2">
        <v>4377</v>
      </c>
      <c r="B4380" s="2" t="str">
        <f>"200809000996"</f>
        <v>200809000996</v>
      </c>
    </row>
    <row r="4381" spans="1:2" x14ac:dyDescent="0.25">
      <c r="A4381" s="2">
        <v>4378</v>
      </c>
      <c r="B4381" s="2" t="str">
        <f>"200809001129"</f>
        <v>200809001129</v>
      </c>
    </row>
    <row r="4382" spans="1:2" x14ac:dyDescent="0.25">
      <c r="A4382" s="2">
        <v>4379</v>
      </c>
      <c r="B4382" s="2" t="str">
        <f>"200810000004"</f>
        <v>200810000004</v>
      </c>
    </row>
    <row r="4383" spans="1:2" x14ac:dyDescent="0.25">
      <c r="A4383" s="2">
        <v>4380</v>
      </c>
      <c r="B4383" s="2" t="str">
        <f>"200810000155"</f>
        <v>200810000155</v>
      </c>
    </row>
    <row r="4384" spans="1:2" x14ac:dyDescent="0.25">
      <c r="A4384" s="2">
        <v>4381</v>
      </c>
      <c r="B4384" s="2" t="str">
        <f>"200810000362"</f>
        <v>200810000362</v>
      </c>
    </row>
    <row r="4385" spans="1:2" x14ac:dyDescent="0.25">
      <c r="A4385" s="2">
        <v>4382</v>
      </c>
      <c r="B4385" s="2" t="str">
        <f>"200810000414"</f>
        <v>200810000414</v>
      </c>
    </row>
    <row r="4386" spans="1:2" x14ac:dyDescent="0.25">
      <c r="A4386" s="2">
        <v>4383</v>
      </c>
      <c r="B4386" s="2" t="str">
        <f>"200810000437"</f>
        <v>200810000437</v>
      </c>
    </row>
    <row r="4387" spans="1:2" x14ac:dyDescent="0.25">
      <c r="A4387" s="2">
        <v>4384</v>
      </c>
      <c r="B4387" s="2" t="str">
        <f>"200810000479"</f>
        <v>200810000479</v>
      </c>
    </row>
    <row r="4388" spans="1:2" x14ac:dyDescent="0.25">
      <c r="A4388" s="2">
        <v>4385</v>
      </c>
      <c r="B4388" s="2" t="str">
        <f>"200810000481"</f>
        <v>200810000481</v>
      </c>
    </row>
    <row r="4389" spans="1:2" x14ac:dyDescent="0.25">
      <c r="A4389" s="2">
        <v>4386</v>
      </c>
      <c r="B4389" s="2" t="str">
        <f>"200810000626"</f>
        <v>200810000626</v>
      </c>
    </row>
    <row r="4390" spans="1:2" x14ac:dyDescent="0.25">
      <c r="A4390" s="2">
        <v>4387</v>
      </c>
      <c r="B4390" s="2" t="str">
        <f>"200810000867"</f>
        <v>200810000867</v>
      </c>
    </row>
    <row r="4391" spans="1:2" x14ac:dyDescent="0.25">
      <c r="A4391" s="2">
        <v>4388</v>
      </c>
      <c r="B4391" s="2" t="str">
        <f>"200810000873"</f>
        <v>200810000873</v>
      </c>
    </row>
    <row r="4392" spans="1:2" x14ac:dyDescent="0.25">
      <c r="A4392" s="2">
        <v>4389</v>
      </c>
      <c r="B4392" s="2" t="str">
        <f>"200810000882"</f>
        <v>200810000882</v>
      </c>
    </row>
    <row r="4393" spans="1:2" x14ac:dyDescent="0.25">
      <c r="A4393" s="2">
        <v>4390</v>
      </c>
      <c r="B4393" s="2" t="str">
        <f>"200810001130"</f>
        <v>200810001130</v>
      </c>
    </row>
    <row r="4394" spans="1:2" x14ac:dyDescent="0.25">
      <c r="A4394" s="2">
        <v>4391</v>
      </c>
      <c r="B4394" s="2" t="str">
        <f>"200810001164"</f>
        <v>200810001164</v>
      </c>
    </row>
    <row r="4395" spans="1:2" x14ac:dyDescent="0.25">
      <c r="A4395" s="2">
        <v>4392</v>
      </c>
      <c r="B4395" s="2" t="str">
        <f>"200811000069"</f>
        <v>200811000069</v>
      </c>
    </row>
    <row r="4396" spans="1:2" x14ac:dyDescent="0.25">
      <c r="A4396" s="2">
        <v>4393</v>
      </c>
      <c r="B4396" s="2" t="str">
        <f>"200811000101"</f>
        <v>200811000101</v>
      </c>
    </row>
    <row r="4397" spans="1:2" x14ac:dyDescent="0.25">
      <c r="A4397" s="2">
        <v>4394</v>
      </c>
      <c r="B4397" s="2" t="str">
        <f>"200811000189"</f>
        <v>200811000189</v>
      </c>
    </row>
    <row r="4398" spans="1:2" x14ac:dyDescent="0.25">
      <c r="A4398" s="2">
        <v>4395</v>
      </c>
      <c r="B4398" s="2" t="str">
        <f>"200811000264"</f>
        <v>200811000264</v>
      </c>
    </row>
    <row r="4399" spans="1:2" x14ac:dyDescent="0.25">
      <c r="A4399" s="2">
        <v>4396</v>
      </c>
      <c r="B4399" s="2" t="str">
        <f>"200811000505"</f>
        <v>200811000505</v>
      </c>
    </row>
    <row r="4400" spans="1:2" x14ac:dyDescent="0.25">
      <c r="A4400" s="2">
        <v>4397</v>
      </c>
      <c r="B4400" s="2" t="str">
        <f>"200811000600"</f>
        <v>200811000600</v>
      </c>
    </row>
    <row r="4401" spans="1:2" x14ac:dyDescent="0.25">
      <c r="A4401" s="2">
        <v>4398</v>
      </c>
      <c r="B4401" s="2" t="str">
        <f>"200811000610"</f>
        <v>200811000610</v>
      </c>
    </row>
    <row r="4402" spans="1:2" x14ac:dyDescent="0.25">
      <c r="A4402" s="2">
        <v>4399</v>
      </c>
      <c r="B4402" s="2" t="str">
        <f>"200811000863"</f>
        <v>200811000863</v>
      </c>
    </row>
    <row r="4403" spans="1:2" x14ac:dyDescent="0.25">
      <c r="A4403" s="2">
        <v>4400</v>
      </c>
      <c r="B4403" s="2" t="str">
        <f>"200811001429"</f>
        <v>200811001429</v>
      </c>
    </row>
    <row r="4404" spans="1:2" x14ac:dyDescent="0.25">
      <c r="A4404" s="2">
        <v>4401</v>
      </c>
      <c r="B4404" s="2" t="str">
        <f>"200811001461"</f>
        <v>200811001461</v>
      </c>
    </row>
    <row r="4405" spans="1:2" x14ac:dyDescent="0.25">
      <c r="A4405" s="2">
        <v>4402</v>
      </c>
      <c r="B4405" s="2" t="str">
        <f>"200811001717"</f>
        <v>200811001717</v>
      </c>
    </row>
    <row r="4406" spans="1:2" x14ac:dyDescent="0.25">
      <c r="A4406" s="2">
        <v>4403</v>
      </c>
      <c r="B4406" s="2" t="str">
        <f>"200812000135"</f>
        <v>200812000135</v>
      </c>
    </row>
    <row r="4407" spans="1:2" x14ac:dyDescent="0.25">
      <c r="A4407" s="2">
        <v>4404</v>
      </c>
      <c r="B4407" s="2" t="str">
        <f>"200812000164"</f>
        <v>200812000164</v>
      </c>
    </row>
    <row r="4408" spans="1:2" x14ac:dyDescent="0.25">
      <c r="A4408" s="2">
        <v>4405</v>
      </c>
      <c r="B4408" s="2" t="str">
        <f>"200812000472"</f>
        <v>200812000472</v>
      </c>
    </row>
    <row r="4409" spans="1:2" x14ac:dyDescent="0.25">
      <c r="A4409" s="2">
        <v>4406</v>
      </c>
      <c r="B4409" s="2" t="str">
        <f>"200812000632"</f>
        <v>200812000632</v>
      </c>
    </row>
    <row r="4410" spans="1:2" x14ac:dyDescent="0.25">
      <c r="A4410" s="2">
        <v>4407</v>
      </c>
      <c r="B4410" s="2" t="str">
        <f>"200812000650"</f>
        <v>200812000650</v>
      </c>
    </row>
    <row r="4411" spans="1:2" x14ac:dyDescent="0.25">
      <c r="A4411" s="2">
        <v>4408</v>
      </c>
      <c r="B4411" s="2" t="str">
        <f>"200812000662"</f>
        <v>200812000662</v>
      </c>
    </row>
    <row r="4412" spans="1:2" x14ac:dyDescent="0.25">
      <c r="A4412" s="2">
        <v>4409</v>
      </c>
      <c r="B4412" s="2" t="str">
        <f>"200812000802"</f>
        <v>200812000802</v>
      </c>
    </row>
    <row r="4413" spans="1:2" x14ac:dyDescent="0.25">
      <c r="A4413" s="2">
        <v>4410</v>
      </c>
      <c r="B4413" s="2" t="str">
        <f>"200812000817"</f>
        <v>200812000817</v>
      </c>
    </row>
    <row r="4414" spans="1:2" x14ac:dyDescent="0.25">
      <c r="A4414" s="2">
        <v>4411</v>
      </c>
      <c r="B4414" s="2" t="str">
        <f>"200812000974"</f>
        <v>200812000974</v>
      </c>
    </row>
    <row r="4415" spans="1:2" x14ac:dyDescent="0.25">
      <c r="A4415" s="2">
        <v>4412</v>
      </c>
      <c r="B4415" s="2" t="str">
        <f>"200901000041"</f>
        <v>200901000041</v>
      </c>
    </row>
    <row r="4416" spans="1:2" x14ac:dyDescent="0.25">
      <c r="A4416" s="2">
        <v>4413</v>
      </c>
      <c r="B4416" s="2" t="str">
        <f>"200901000057"</f>
        <v>200901000057</v>
      </c>
    </row>
    <row r="4417" spans="1:2" x14ac:dyDescent="0.25">
      <c r="A4417" s="2">
        <v>4414</v>
      </c>
      <c r="B4417" s="2" t="str">
        <f>"200901000477"</f>
        <v>200901000477</v>
      </c>
    </row>
    <row r="4418" spans="1:2" x14ac:dyDescent="0.25">
      <c r="A4418" s="2">
        <v>4415</v>
      </c>
      <c r="B4418" s="2" t="str">
        <f>"200901000596"</f>
        <v>200901000596</v>
      </c>
    </row>
    <row r="4419" spans="1:2" x14ac:dyDescent="0.25">
      <c r="A4419" s="2">
        <v>4416</v>
      </c>
      <c r="B4419" s="2" t="str">
        <f>"200901000741"</f>
        <v>200901000741</v>
      </c>
    </row>
    <row r="4420" spans="1:2" x14ac:dyDescent="0.25">
      <c r="A4420" s="2">
        <v>4417</v>
      </c>
      <c r="B4420" s="2" t="str">
        <f>"200901000769"</f>
        <v>200901000769</v>
      </c>
    </row>
    <row r="4421" spans="1:2" x14ac:dyDescent="0.25">
      <c r="A4421" s="2">
        <v>4418</v>
      </c>
      <c r="B4421" s="2" t="str">
        <f>"200901001012"</f>
        <v>200901001012</v>
      </c>
    </row>
    <row r="4422" spans="1:2" x14ac:dyDescent="0.25">
      <c r="A4422" s="2">
        <v>4419</v>
      </c>
      <c r="B4422" s="2" t="str">
        <f>"200902000020"</f>
        <v>200902000020</v>
      </c>
    </row>
    <row r="4423" spans="1:2" x14ac:dyDescent="0.25">
      <c r="A4423" s="2">
        <v>4420</v>
      </c>
      <c r="B4423" s="2" t="str">
        <f>"200902000151"</f>
        <v>200902000151</v>
      </c>
    </row>
    <row r="4424" spans="1:2" x14ac:dyDescent="0.25">
      <c r="A4424" s="2">
        <v>4421</v>
      </c>
      <c r="B4424" s="2" t="str">
        <f>"200902000353"</f>
        <v>200902000353</v>
      </c>
    </row>
    <row r="4425" spans="1:2" x14ac:dyDescent="0.25">
      <c r="A4425" s="2">
        <v>4422</v>
      </c>
      <c r="B4425" s="2" t="str">
        <f>"200902000364"</f>
        <v>200902000364</v>
      </c>
    </row>
    <row r="4426" spans="1:2" x14ac:dyDescent="0.25">
      <c r="A4426" s="2">
        <v>4423</v>
      </c>
      <c r="B4426" s="2" t="str">
        <f>"200902000373"</f>
        <v>200902000373</v>
      </c>
    </row>
    <row r="4427" spans="1:2" x14ac:dyDescent="0.25">
      <c r="A4427" s="2">
        <v>4424</v>
      </c>
      <c r="B4427" s="2" t="str">
        <f>"200902000725"</f>
        <v>200902000725</v>
      </c>
    </row>
    <row r="4428" spans="1:2" x14ac:dyDescent="0.25">
      <c r="A4428" s="2">
        <v>4425</v>
      </c>
      <c r="B4428" s="2" t="str">
        <f>"200903000015"</f>
        <v>200903000015</v>
      </c>
    </row>
    <row r="4429" spans="1:2" x14ac:dyDescent="0.25">
      <c r="A4429" s="2">
        <v>4426</v>
      </c>
      <c r="B4429" s="2" t="str">
        <f>"200903000055"</f>
        <v>200903000055</v>
      </c>
    </row>
    <row r="4430" spans="1:2" x14ac:dyDescent="0.25">
      <c r="A4430" s="2">
        <v>4427</v>
      </c>
      <c r="B4430" s="2" t="str">
        <f>"200903000090"</f>
        <v>200903000090</v>
      </c>
    </row>
    <row r="4431" spans="1:2" x14ac:dyDescent="0.25">
      <c r="A4431" s="2">
        <v>4428</v>
      </c>
      <c r="B4431" s="2" t="str">
        <f>"200903000215"</f>
        <v>200903000215</v>
      </c>
    </row>
    <row r="4432" spans="1:2" x14ac:dyDescent="0.25">
      <c r="A4432" s="2">
        <v>4429</v>
      </c>
      <c r="B4432" s="2" t="str">
        <f>"200903000435"</f>
        <v>200903000435</v>
      </c>
    </row>
    <row r="4433" spans="1:2" x14ac:dyDescent="0.25">
      <c r="A4433" s="2">
        <v>4430</v>
      </c>
      <c r="B4433" s="2" t="str">
        <f>"200903000638"</f>
        <v>200903000638</v>
      </c>
    </row>
    <row r="4434" spans="1:2" x14ac:dyDescent="0.25">
      <c r="A4434" s="2">
        <v>4431</v>
      </c>
      <c r="B4434" s="2" t="str">
        <f>"200903000735"</f>
        <v>200903000735</v>
      </c>
    </row>
    <row r="4435" spans="1:2" x14ac:dyDescent="0.25">
      <c r="A4435" s="2">
        <v>4432</v>
      </c>
      <c r="B4435" s="2" t="str">
        <f>"200903000743"</f>
        <v>200903000743</v>
      </c>
    </row>
    <row r="4436" spans="1:2" x14ac:dyDescent="0.25">
      <c r="A4436" s="2">
        <v>4433</v>
      </c>
      <c r="B4436" s="2" t="str">
        <f>"200903000769"</f>
        <v>200903000769</v>
      </c>
    </row>
    <row r="4437" spans="1:2" x14ac:dyDescent="0.25">
      <c r="A4437" s="2">
        <v>4434</v>
      </c>
      <c r="B4437" s="2" t="str">
        <f>"200904000068"</f>
        <v>200904000068</v>
      </c>
    </row>
    <row r="4438" spans="1:2" x14ac:dyDescent="0.25">
      <c r="A4438" s="2">
        <v>4435</v>
      </c>
      <c r="B4438" s="2" t="str">
        <f>"200904000113"</f>
        <v>200904000113</v>
      </c>
    </row>
    <row r="4439" spans="1:2" x14ac:dyDescent="0.25">
      <c r="A4439" s="2">
        <v>4436</v>
      </c>
      <c r="B4439" s="2" t="str">
        <f>"200904000151"</f>
        <v>200904000151</v>
      </c>
    </row>
    <row r="4440" spans="1:2" x14ac:dyDescent="0.25">
      <c r="A4440" s="2">
        <v>4437</v>
      </c>
      <c r="B4440" s="2" t="str">
        <f>"200904000180"</f>
        <v>200904000180</v>
      </c>
    </row>
    <row r="4441" spans="1:2" x14ac:dyDescent="0.25">
      <c r="A4441" s="2">
        <v>4438</v>
      </c>
      <c r="B4441" s="2" t="str">
        <f>"200904000213"</f>
        <v>200904000213</v>
      </c>
    </row>
    <row r="4442" spans="1:2" x14ac:dyDescent="0.25">
      <c r="A4442" s="2">
        <v>4439</v>
      </c>
      <c r="B4442" s="2" t="str">
        <f>"200904000412"</f>
        <v>200904000412</v>
      </c>
    </row>
    <row r="4443" spans="1:2" x14ac:dyDescent="0.25">
      <c r="A4443" s="2">
        <v>4440</v>
      </c>
      <c r="B4443" s="2" t="str">
        <f>"200904000466"</f>
        <v>200904000466</v>
      </c>
    </row>
    <row r="4444" spans="1:2" x14ac:dyDescent="0.25">
      <c r="A4444" s="2">
        <v>4441</v>
      </c>
      <c r="B4444" s="2" t="str">
        <f>"200905000070"</f>
        <v>200905000070</v>
      </c>
    </row>
    <row r="4445" spans="1:2" x14ac:dyDescent="0.25">
      <c r="A4445" s="2">
        <v>4442</v>
      </c>
      <c r="B4445" s="2" t="str">
        <f>"200905000090"</f>
        <v>200905000090</v>
      </c>
    </row>
    <row r="4446" spans="1:2" x14ac:dyDescent="0.25">
      <c r="A4446" s="2">
        <v>4443</v>
      </c>
      <c r="B4446" s="2" t="str">
        <f>"200905000160"</f>
        <v>200905000160</v>
      </c>
    </row>
    <row r="4447" spans="1:2" x14ac:dyDescent="0.25">
      <c r="A4447" s="2">
        <v>4444</v>
      </c>
      <c r="B4447" s="2" t="str">
        <f>"200905000213"</f>
        <v>200905000213</v>
      </c>
    </row>
    <row r="4448" spans="1:2" x14ac:dyDescent="0.25">
      <c r="A4448" s="2">
        <v>4445</v>
      </c>
      <c r="B4448" s="2" t="str">
        <f>"200905000326"</f>
        <v>200905000326</v>
      </c>
    </row>
    <row r="4449" spans="1:2" x14ac:dyDescent="0.25">
      <c r="A4449" s="2">
        <v>4446</v>
      </c>
      <c r="B4449" s="2" t="str">
        <f>"200905000351"</f>
        <v>200905000351</v>
      </c>
    </row>
    <row r="4450" spans="1:2" x14ac:dyDescent="0.25">
      <c r="A4450" s="2">
        <v>4447</v>
      </c>
      <c r="B4450" s="2" t="str">
        <f>"200905000377"</f>
        <v>200905000377</v>
      </c>
    </row>
    <row r="4451" spans="1:2" x14ac:dyDescent="0.25">
      <c r="A4451" s="2">
        <v>4448</v>
      </c>
      <c r="B4451" s="2" t="str">
        <f>"200905000382"</f>
        <v>200905000382</v>
      </c>
    </row>
    <row r="4452" spans="1:2" x14ac:dyDescent="0.25">
      <c r="A4452" s="2">
        <v>4449</v>
      </c>
      <c r="B4452" s="2" t="str">
        <f>"200905000442"</f>
        <v>200905000442</v>
      </c>
    </row>
    <row r="4453" spans="1:2" x14ac:dyDescent="0.25">
      <c r="A4453" s="2">
        <v>4450</v>
      </c>
      <c r="B4453" s="2" t="str">
        <f>"200905000621"</f>
        <v>200905000621</v>
      </c>
    </row>
    <row r="4454" spans="1:2" x14ac:dyDescent="0.25">
      <c r="A4454" s="2">
        <v>4451</v>
      </c>
      <c r="B4454" s="2" t="str">
        <f>"200906000039"</f>
        <v>200906000039</v>
      </c>
    </row>
    <row r="4455" spans="1:2" x14ac:dyDescent="0.25">
      <c r="A4455" s="2">
        <v>4452</v>
      </c>
      <c r="B4455" s="2" t="str">
        <f>"200906000369"</f>
        <v>200906000369</v>
      </c>
    </row>
    <row r="4456" spans="1:2" x14ac:dyDescent="0.25">
      <c r="A4456" s="2">
        <v>4453</v>
      </c>
      <c r="B4456" s="2" t="str">
        <f>"200907000057"</f>
        <v>200907000057</v>
      </c>
    </row>
    <row r="4457" spans="1:2" x14ac:dyDescent="0.25">
      <c r="A4457" s="2">
        <v>4454</v>
      </c>
      <c r="B4457" s="2" t="str">
        <f>"200907000297"</f>
        <v>200907000297</v>
      </c>
    </row>
    <row r="4458" spans="1:2" x14ac:dyDescent="0.25">
      <c r="A4458" s="2">
        <v>4455</v>
      </c>
      <c r="B4458" s="2" t="str">
        <f>"200907000416"</f>
        <v>200907000416</v>
      </c>
    </row>
    <row r="4459" spans="1:2" x14ac:dyDescent="0.25">
      <c r="A4459" s="2">
        <v>4456</v>
      </c>
      <c r="B4459" s="2" t="str">
        <f>"200907000513"</f>
        <v>200907000513</v>
      </c>
    </row>
    <row r="4460" spans="1:2" x14ac:dyDescent="0.25">
      <c r="A4460" s="2">
        <v>4457</v>
      </c>
      <c r="B4460" s="2" t="str">
        <f>"200907000550"</f>
        <v>200907000550</v>
      </c>
    </row>
    <row r="4461" spans="1:2" x14ac:dyDescent="0.25">
      <c r="A4461" s="2">
        <v>4458</v>
      </c>
      <c r="B4461" s="2" t="str">
        <f>"200908000029"</f>
        <v>200908000029</v>
      </c>
    </row>
    <row r="4462" spans="1:2" x14ac:dyDescent="0.25">
      <c r="A4462" s="2">
        <v>4459</v>
      </c>
      <c r="B4462" s="2" t="str">
        <f>"200908000054"</f>
        <v>200908000054</v>
      </c>
    </row>
    <row r="4463" spans="1:2" x14ac:dyDescent="0.25">
      <c r="A4463" s="2">
        <v>4460</v>
      </c>
      <c r="B4463" s="2" t="str">
        <f>"200908000082"</f>
        <v>200908000082</v>
      </c>
    </row>
    <row r="4464" spans="1:2" x14ac:dyDescent="0.25">
      <c r="A4464" s="2">
        <v>4461</v>
      </c>
      <c r="B4464" s="2" t="str">
        <f>"200908000111"</f>
        <v>200908000111</v>
      </c>
    </row>
    <row r="4465" spans="1:2" x14ac:dyDescent="0.25">
      <c r="A4465" s="2">
        <v>4462</v>
      </c>
      <c r="B4465" s="2" t="str">
        <f>"200908000198"</f>
        <v>200908000198</v>
      </c>
    </row>
    <row r="4466" spans="1:2" x14ac:dyDescent="0.25">
      <c r="A4466" s="2">
        <v>4463</v>
      </c>
      <c r="B4466" s="2" t="str">
        <f>"200908000245"</f>
        <v>200908000245</v>
      </c>
    </row>
    <row r="4467" spans="1:2" x14ac:dyDescent="0.25">
      <c r="A4467" s="2">
        <v>4464</v>
      </c>
      <c r="B4467" s="2" t="str">
        <f>"200908000321"</f>
        <v>200908000321</v>
      </c>
    </row>
    <row r="4468" spans="1:2" x14ac:dyDescent="0.25">
      <c r="A4468" s="2">
        <v>4465</v>
      </c>
      <c r="B4468" s="2" t="str">
        <f>"200908000406"</f>
        <v>200908000406</v>
      </c>
    </row>
    <row r="4469" spans="1:2" x14ac:dyDescent="0.25">
      <c r="A4469" s="2">
        <v>4466</v>
      </c>
      <c r="B4469" s="2" t="str">
        <f>"200908000425"</f>
        <v>200908000425</v>
      </c>
    </row>
    <row r="4470" spans="1:2" x14ac:dyDescent="0.25">
      <c r="A4470" s="2">
        <v>4467</v>
      </c>
      <c r="B4470" s="2" t="str">
        <f>"200909000237"</f>
        <v>200909000237</v>
      </c>
    </row>
    <row r="4471" spans="1:2" x14ac:dyDescent="0.25">
      <c r="A4471" s="2">
        <v>4468</v>
      </c>
      <c r="B4471" s="2" t="str">
        <f>"200909000267"</f>
        <v>200909000267</v>
      </c>
    </row>
    <row r="4472" spans="1:2" x14ac:dyDescent="0.25">
      <c r="A4472" s="2">
        <v>4469</v>
      </c>
      <c r="B4472" s="2" t="str">
        <f>"200909000293"</f>
        <v>200909000293</v>
      </c>
    </row>
    <row r="4473" spans="1:2" x14ac:dyDescent="0.25">
      <c r="A4473" s="2">
        <v>4470</v>
      </c>
      <c r="B4473" s="2" t="str">
        <f>"200909000324"</f>
        <v>200909000324</v>
      </c>
    </row>
    <row r="4474" spans="1:2" x14ac:dyDescent="0.25">
      <c r="A4474" s="2">
        <v>4471</v>
      </c>
      <c r="B4474" s="2" t="str">
        <f>"200910000105"</f>
        <v>200910000105</v>
      </c>
    </row>
    <row r="4475" spans="1:2" x14ac:dyDescent="0.25">
      <c r="A4475" s="2">
        <v>4472</v>
      </c>
      <c r="B4475" s="2" t="str">
        <f>"200910000530"</f>
        <v>200910000530</v>
      </c>
    </row>
    <row r="4476" spans="1:2" x14ac:dyDescent="0.25">
      <c r="A4476" s="2">
        <v>4473</v>
      </c>
      <c r="B4476" s="2" t="str">
        <f>"200910000547"</f>
        <v>200910000547</v>
      </c>
    </row>
    <row r="4477" spans="1:2" x14ac:dyDescent="0.25">
      <c r="A4477" s="2">
        <v>4474</v>
      </c>
      <c r="B4477" s="2" t="str">
        <f>"200910000590"</f>
        <v>200910000590</v>
      </c>
    </row>
    <row r="4478" spans="1:2" x14ac:dyDescent="0.25">
      <c r="A4478" s="2">
        <v>4475</v>
      </c>
      <c r="B4478" s="2" t="str">
        <f>"200910000641"</f>
        <v>200910000641</v>
      </c>
    </row>
    <row r="4479" spans="1:2" x14ac:dyDescent="0.25">
      <c r="A4479" s="2">
        <v>4476</v>
      </c>
      <c r="B4479" s="2" t="str">
        <f>"200910000882"</f>
        <v>200910000882</v>
      </c>
    </row>
    <row r="4480" spans="1:2" x14ac:dyDescent="0.25">
      <c r="A4480" s="2">
        <v>4477</v>
      </c>
      <c r="B4480" s="2" t="str">
        <f>"200911000005"</f>
        <v>200911000005</v>
      </c>
    </row>
    <row r="4481" spans="1:2" x14ac:dyDescent="0.25">
      <c r="A4481" s="2">
        <v>4478</v>
      </c>
      <c r="B4481" s="2" t="str">
        <f>"200911000014"</f>
        <v>200911000014</v>
      </c>
    </row>
    <row r="4482" spans="1:2" x14ac:dyDescent="0.25">
      <c r="A4482" s="2">
        <v>4479</v>
      </c>
      <c r="B4482" s="2" t="str">
        <f>"200911000037"</f>
        <v>200911000037</v>
      </c>
    </row>
    <row r="4483" spans="1:2" x14ac:dyDescent="0.25">
      <c r="A4483" s="2">
        <v>4480</v>
      </c>
      <c r="B4483" s="2" t="str">
        <f>"200911000278"</f>
        <v>200911000278</v>
      </c>
    </row>
    <row r="4484" spans="1:2" x14ac:dyDescent="0.25">
      <c r="A4484" s="2">
        <v>4481</v>
      </c>
      <c r="B4484" s="2" t="str">
        <f>"200911000353"</f>
        <v>200911000353</v>
      </c>
    </row>
    <row r="4485" spans="1:2" x14ac:dyDescent="0.25">
      <c r="A4485" s="2">
        <v>4482</v>
      </c>
      <c r="B4485" s="2" t="str">
        <f>"200911000402"</f>
        <v>200911000402</v>
      </c>
    </row>
    <row r="4486" spans="1:2" x14ac:dyDescent="0.25">
      <c r="A4486" s="2">
        <v>4483</v>
      </c>
      <c r="B4486" s="2" t="str">
        <f>"200911000461"</f>
        <v>200911000461</v>
      </c>
    </row>
    <row r="4487" spans="1:2" x14ac:dyDescent="0.25">
      <c r="A4487" s="2">
        <v>4484</v>
      </c>
      <c r="B4487" s="2" t="str">
        <f>"200911000514"</f>
        <v>200911000514</v>
      </c>
    </row>
    <row r="4488" spans="1:2" x14ac:dyDescent="0.25">
      <c r="A4488" s="2">
        <v>4485</v>
      </c>
      <c r="B4488" s="2" t="str">
        <f>"200912000073"</f>
        <v>200912000073</v>
      </c>
    </row>
    <row r="4489" spans="1:2" x14ac:dyDescent="0.25">
      <c r="A4489" s="2">
        <v>4486</v>
      </c>
      <c r="B4489" s="2" t="str">
        <f>"200912000126"</f>
        <v>200912000126</v>
      </c>
    </row>
    <row r="4490" spans="1:2" x14ac:dyDescent="0.25">
      <c r="A4490" s="2">
        <v>4487</v>
      </c>
      <c r="B4490" s="2" t="str">
        <f>"200912000206"</f>
        <v>200912000206</v>
      </c>
    </row>
    <row r="4491" spans="1:2" x14ac:dyDescent="0.25">
      <c r="A4491" s="2">
        <v>4488</v>
      </c>
      <c r="B4491" s="2" t="str">
        <f>"201001000042"</f>
        <v>201001000042</v>
      </c>
    </row>
    <row r="4492" spans="1:2" x14ac:dyDescent="0.25">
      <c r="A4492" s="2">
        <v>4489</v>
      </c>
      <c r="B4492" s="2" t="str">
        <f>"201001000224"</f>
        <v>201001000224</v>
      </c>
    </row>
    <row r="4493" spans="1:2" x14ac:dyDescent="0.25">
      <c r="A4493" s="2">
        <v>4490</v>
      </c>
      <c r="B4493" s="2" t="str">
        <f>"201001000241"</f>
        <v>201001000241</v>
      </c>
    </row>
    <row r="4494" spans="1:2" x14ac:dyDescent="0.25">
      <c r="A4494" s="2">
        <v>4491</v>
      </c>
      <c r="B4494" s="2" t="str">
        <f>"201001000295"</f>
        <v>201001000295</v>
      </c>
    </row>
    <row r="4495" spans="1:2" x14ac:dyDescent="0.25">
      <c r="A4495" s="2">
        <v>4492</v>
      </c>
      <c r="B4495" s="2" t="str">
        <f>"201002000149"</f>
        <v>201002000149</v>
      </c>
    </row>
    <row r="4496" spans="1:2" x14ac:dyDescent="0.25">
      <c r="A4496" s="2">
        <v>4493</v>
      </c>
      <c r="B4496" s="2" t="str">
        <f>"201002000391"</f>
        <v>201002000391</v>
      </c>
    </row>
    <row r="4497" spans="1:2" x14ac:dyDescent="0.25">
      <c r="A4497" s="2">
        <v>4494</v>
      </c>
      <c r="B4497" s="2" t="str">
        <f>"201003000019"</f>
        <v>201003000019</v>
      </c>
    </row>
    <row r="4498" spans="1:2" x14ac:dyDescent="0.25">
      <c r="A4498" s="2">
        <v>4495</v>
      </c>
      <c r="B4498" s="2" t="str">
        <f>"201003000138"</f>
        <v>201003000138</v>
      </c>
    </row>
    <row r="4499" spans="1:2" x14ac:dyDescent="0.25">
      <c r="A4499" s="2">
        <v>4496</v>
      </c>
      <c r="B4499" s="2" t="str">
        <f>"201003000160"</f>
        <v>201003000160</v>
      </c>
    </row>
    <row r="4500" spans="1:2" x14ac:dyDescent="0.25">
      <c r="A4500" s="2">
        <v>4497</v>
      </c>
      <c r="B4500" s="2" t="str">
        <f>"201003000231"</f>
        <v>201003000231</v>
      </c>
    </row>
    <row r="4501" spans="1:2" x14ac:dyDescent="0.25">
      <c r="A4501" s="2">
        <v>4498</v>
      </c>
      <c r="B4501" s="2" t="str">
        <f>"201003000259"</f>
        <v>201003000259</v>
      </c>
    </row>
    <row r="4502" spans="1:2" x14ac:dyDescent="0.25">
      <c r="A4502" s="2">
        <v>4499</v>
      </c>
      <c r="B4502" s="2" t="str">
        <f>"201004000111"</f>
        <v>201004000111</v>
      </c>
    </row>
    <row r="4503" spans="1:2" x14ac:dyDescent="0.25">
      <c r="A4503" s="2">
        <v>4500</v>
      </c>
      <c r="B4503" s="2" t="str">
        <f>"201005000036"</f>
        <v>201005000036</v>
      </c>
    </row>
    <row r="4504" spans="1:2" x14ac:dyDescent="0.25">
      <c r="A4504" s="2">
        <v>4501</v>
      </c>
      <c r="B4504" s="2" t="str">
        <f>"201005000053"</f>
        <v>201005000053</v>
      </c>
    </row>
    <row r="4505" spans="1:2" x14ac:dyDescent="0.25">
      <c r="A4505" s="2">
        <v>4502</v>
      </c>
      <c r="B4505" s="2" t="str">
        <f>"201005000085"</f>
        <v>201005000085</v>
      </c>
    </row>
    <row r="4506" spans="1:2" x14ac:dyDescent="0.25">
      <c r="A4506" s="2">
        <v>4503</v>
      </c>
      <c r="B4506" s="2" t="str">
        <f>"201006000031"</f>
        <v>201006000031</v>
      </c>
    </row>
    <row r="4507" spans="1:2" x14ac:dyDescent="0.25">
      <c r="A4507" s="2">
        <v>4504</v>
      </c>
      <c r="B4507" s="2" t="str">
        <f>"201008000042"</f>
        <v>201008000042</v>
      </c>
    </row>
    <row r="4508" spans="1:2" x14ac:dyDescent="0.25">
      <c r="A4508" s="2">
        <v>4505</v>
      </c>
      <c r="B4508" s="2" t="str">
        <f>"201009000161"</f>
        <v>201009000161</v>
      </c>
    </row>
    <row r="4509" spans="1:2" x14ac:dyDescent="0.25">
      <c r="A4509" s="2">
        <v>4506</v>
      </c>
      <c r="B4509" s="2" t="str">
        <f>"201011000081"</f>
        <v>201011000081</v>
      </c>
    </row>
    <row r="4510" spans="1:2" x14ac:dyDescent="0.25">
      <c r="A4510" s="2">
        <v>4507</v>
      </c>
      <c r="B4510" s="2" t="str">
        <f>"201011000195"</f>
        <v>201011000195</v>
      </c>
    </row>
    <row r="4511" spans="1:2" x14ac:dyDescent="0.25">
      <c r="A4511" s="2">
        <v>4508</v>
      </c>
      <c r="B4511" s="2" t="str">
        <f>"201012000066"</f>
        <v>201012000066</v>
      </c>
    </row>
    <row r="4512" spans="1:2" x14ac:dyDescent="0.25">
      <c r="A4512" s="2">
        <v>4509</v>
      </c>
      <c r="B4512" s="2" t="str">
        <f>"201012000166"</f>
        <v>201012000166</v>
      </c>
    </row>
    <row r="4513" spans="1:2" x14ac:dyDescent="0.25">
      <c r="A4513" s="2">
        <v>4510</v>
      </c>
      <c r="B4513" s="2" t="str">
        <f>"201012000193"</f>
        <v>201012000193</v>
      </c>
    </row>
    <row r="4514" spans="1:2" x14ac:dyDescent="0.25">
      <c r="A4514" s="2">
        <v>4511</v>
      </c>
      <c r="B4514" s="2" t="str">
        <f>"201101000120"</f>
        <v>201101000120</v>
      </c>
    </row>
    <row r="4515" spans="1:2" x14ac:dyDescent="0.25">
      <c r="A4515" s="2">
        <v>4512</v>
      </c>
      <c r="B4515" s="2" t="str">
        <f>"201101000192"</f>
        <v>201101000192</v>
      </c>
    </row>
    <row r="4516" spans="1:2" x14ac:dyDescent="0.25">
      <c r="A4516" s="2">
        <v>4513</v>
      </c>
      <c r="B4516" s="2" t="str">
        <f>"201102000227"</f>
        <v>201102000227</v>
      </c>
    </row>
    <row r="4517" spans="1:2" x14ac:dyDescent="0.25">
      <c r="A4517" s="2">
        <v>4514</v>
      </c>
      <c r="B4517" s="2" t="str">
        <f>"201102000555"</f>
        <v>201102000555</v>
      </c>
    </row>
    <row r="4518" spans="1:2" x14ac:dyDescent="0.25">
      <c r="A4518" s="2">
        <v>4515</v>
      </c>
      <c r="B4518" s="2" t="str">
        <f>"201102000616"</f>
        <v>201102000616</v>
      </c>
    </row>
    <row r="4519" spans="1:2" x14ac:dyDescent="0.25">
      <c r="A4519" s="2">
        <v>4516</v>
      </c>
      <c r="B4519" s="2" t="str">
        <f>"201103000116"</f>
        <v>201103000116</v>
      </c>
    </row>
    <row r="4520" spans="1:2" x14ac:dyDescent="0.25">
      <c r="A4520" s="2">
        <v>4517</v>
      </c>
      <c r="B4520" s="2" t="str">
        <f>"201103000241"</f>
        <v>201103000241</v>
      </c>
    </row>
    <row r="4521" spans="1:2" x14ac:dyDescent="0.25">
      <c r="A4521" s="2">
        <v>4518</v>
      </c>
      <c r="B4521" s="2" t="str">
        <f>"201103000297"</f>
        <v>201103000297</v>
      </c>
    </row>
    <row r="4522" spans="1:2" x14ac:dyDescent="0.25">
      <c r="A4522" s="2">
        <v>4519</v>
      </c>
      <c r="B4522" s="2" t="str">
        <f>"201103000377"</f>
        <v>201103000377</v>
      </c>
    </row>
    <row r="4523" spans="1:2" x14ac:dyDescent="0.25">
      <c r="A4523" s="2">
        <v>4520</v>
      </c>
      <c r="B4523" s="2" t="str">
        <f>"201103000434"</f>
        <v>201103000434</v>
      </c>
    </row>
    <row r="4524" spans="1:2" x14ac:dyDescent="0.25">
      <c r="A4524" s="2">
        <v>4521</v>
      </c>
      <c r="B4524" s="2" t="str">
        <f>"201105000159"</f>
        <v>201105000159</v>
      </c>
    </row>
    <row r="4525" spans="1:2" x14ac:dyDescent="0.25">
      <c r="A4525" s="2">
        <v>4522</v>
      </c>
      <c r="B4525" s="2" t="str">
        <f>"201106000097"</f>
        <v>201106000097</v>
      </c>
    </row>
    <row r="4526" spans="1:2" x14ac:dyDescent="0.25">
      <c r="A4526" s="2">
        <v>4523</v>
      </c>
      <c r="B4526" s="2" t="str">
        <f>"201107000018"</f>
        <v>201107000018</v>
      </c>
    </row>
    <row r="4527" spans="1:2" x14ac:dyDescent="0.25">
      <c r="A4527" s="2">
        <v>4524</v>
      </c>
      <c r="B4527" s="2" t="str">
        <f>"201107000022"</f>
        <v>201107000022</v>
      </c>
    </row>
    <row r="4528" spans="1:2" x14ac:dyDescent="0.25">
      <c r="A4528" s="2">
        <v>4525</v>
      </c>
      <c r="B4528" s="2" t="str">
        <f>"201108000024"</f>
        <v>201108000024</v>
      </c>
    </row>
    <row r="4529" spans="1:2" x14ac:dyDescent="0.25">
      <c r="A4529" s="2">
        <v>4526</v>
      </c>
      <c r="B4529" s="2" t="str">
        <f>"201108000116"</f>
        <v>201108000116</v>
      </c>
    </row>
    <row r="4530" spans="1:2" x14ac:dyDescent="0.25">
      <c r="A4530" s="2">
        <v>4527</v>
      </c>
      <c r="B4530" s="2" t="str">
        <f>"201108000118"</f>
        <v>201108000118</v>
      </c>
    </row>
    <row r="4531" spans="1:2" x14ac:dyDescent="0.25">
      <c r="A4531" s="2">
        <v>4528</v>
      </c>
      <c r="B4531" s="2" t="str">
        <f>"201110000085"</f>
        <v>201110000085</v>
      </c>
    </row>
    <row r="4532" spans="1:2" x14ac:dyDescent="0.25">
      <c r="A4532" s="2">
        <v>4529</v>
      </c>
      <c r="B4532" s="2" t="str">
        <f>"201112000033"</f>
        <v>201112000033</v>
      </c>
    </row>
    <row r="4533" spans="1:2" x14ac:dyDescent="0.25">
      <c r="A4533" s="2">
        <v>4530</v>
      </c>
      <c r="B4533" s="2" t="str">
        <f>"201202000096"</f>
        <v>201202000096</v>
      </c>
    </row>
    <row r="4534" spans="1:2" x14ac:dyDescent="0.25">
      <c r="A4534" s="2">
        <v>4531</v>
      </c>
      <c r="B4534" s="2" t="str">
        <f>"201204000064"</f>
        <v>201204000064</v>
      </c>
    </row>
    <row r="4535" spans="1:2" x14ac:dyDescent="0.25">
      <c r="A4535" s="2">
        <v>4532</v>
      </c>
      <c r="B4535" s="2" t="str">
        <f>"201204000098"</f>
        <v>201204000098</v>
      </c>
    </row>
    <row r="4536" spans="1:2" x14ac:dyDescent="0.25">
      <c r="A4536" s="2">
        <v>4533</v>
      </c>
      <c r="B4536" s="2" t="str">
        <f>"201206000075"</f>
        <v>201206000075</v>
      </c>
    </row>
    <row r="4537" spans="1:2" x14ac:dyDescent="0.25">
      <c r="A4537" s="2">
        <v>4534</v>
      </c>
      <c r="B4537" s="2" t="str">
        <f>"201207000097"</f>
        <v>201207000097</v>
      </c>
    </row>
    <row r="4538" spans="1:2" x14ac:dyDescent="0.25">
      <c r="A4538" s="2">
        <v>4535</v>
      </c>
      <c r="B4538" s="2" t="str">
        <f>"201209000027"</f>
        <v>201209000027</v>
      </c>
    </row>
    <row r="4539" spans="1:2" x14ac:dyDescent="0.25">
      <c r="A4539" s="2">
        <v>4536</v>
      </c>
      <c r="B4539" s="2" t="str">
        <f>"201210000067"</f>
        <v>201210000067</v>
      </c>
    </row>
    <row r="4540" spans="1:2" x14ac:dyDescent="0.25">
      <c r="A4540" s="2">
        <v>4537</v>
      </c>
      <c r="B4540" s="2" t="str">
        <f>"201210000156"</f>
        <v>201210000156</v>
      </c>
    </row>
    <row r="4541" spans="1:2" x14ac:dyDescent="0.25">
      <c r="A4541" s="2">
        <v>4538</v>
      </c>
      <c r="B4541" s="2" t="str">
        <f>"201212000049"</f>
        <v>201212000049</v>
      </c>
    </row>
    <row r="4542" spans="1:2" x14ac:dyDescent="0.25">
      <c r="A4542" s="2">
        <v>4539</v>
      </c>
      <c r="B4542" s="2" t="str">
        <f>"201301000118"</f>
        <v>201301000118</v>
      </c>
    </row>
    <row r="4543" spans="1:2" x14ac:dyDescent="0.25">
      <c r="A4543" s="2">
        <v>4540</v>
      </c>
      <c r="B4543" s="2" t="str">
        <f>"201303000053"</f>
        <v>201303000053</v>
      </c>
    </row>
    <row r="4544" spans="1:2" x14ac:dyDescent="0.25">
      <c r="A4544" s="2">
        <v>4541</v>
      </c>
      <c r="B4544" s="2" t="str">
        <f>"201303000181"</f>
        <v>201303000181</v>
      </c>
    </row>
    <row r="4545" spans="1:2" x14ac:dyDescent="0.25">
      <c r="A4545" s="2">
        <v>4542</v>
      </c>
      <c r="B4545" s="2" t="str">
        <f>"201303000275"</f>
        <v>201303000275</v>
      </c>
    </row>
    <row r="4546" spans="1:2" x14ac:dyDescent="0.25">
      <c r="A4546" s="2">
        <v>4543</v>
      </c>
      <c r="B4546" s="2" t="str">
        <f>"201303000509"</f>
        <v>201303000509</v>
      </c>
    </row>
    <row r="4547" spans="1:2" x14ac:dyDescent="0.25">
      <c r="A4547" s="2">
        <v>4544</v>
      </c>
      <c r="B4547" s="2" t="str">
        <f>"201303000640"</f>
        <v>201303000640</v>
      </c>
    </row>
    <row r="4548" spans="1:2" x14ac:dyDescent="0.25">
      <c r="A4548" s="2">
        <v>4545</v>
      </c>
      <c r="B4548" s="2" t="str">
        <f>"201304000694"</f>
        <v>201304000694</v>
      </c>
    </row>
    <row r="4549" spans="1:2" x14ac:dyDescent="0.25">
      <c r="A4549" s="2">
        <v>4546</v>
      </c>
      <c r="B4549" s="2" t="str">
        <f>"201304000962"</f>
        <v>201304000962</v>
      </c>
    </row>
    <row r="4550" spans="1:2" x14ac:dyDescent="0.25">
      <c r="A4550" s="2">
        <v>4547</v>
      </c>
      <c r="B4550" s="2" t="str">
        <f>"201304001246"</f>
        <v>201304001246</v>
      </c>
    </row>
    <row r="4551" spans="1:2" x14ac:dyDescent="0.25">
      <c r="A4551" s="2">
        <v>4548</v>
      </c>
      <c r="B4551" s="2" t="str">
        <f>"201304001324"</f>
        <v>201304001324</v>
      </c>
    </row>
    <row r="4552" spans="1:2" x14ac:dyDescent="0.25">
      <c r="A4552" s="2">
        <v>4549</v>
      </c>
      <c r="B4552" s="2" t="str">
        <f>"201304001808"</f>
        <v>201304001808</v>
      </c>
    </row>
    <row r="4553" spans="1:2" x14ac:dyDescent="0.25">
      <c r="A4553" s="2">
        <v>4550</v>
      </c>
      <c r="B4553" s="2" t="str">
        <f>"201304002322"</f>
        <v>201304002322</v>
      </c>
    </row>
    <row r="4554" spans="1:2" x14ac:dyDescent="0.25">
      <c r="A4554" s="2">
        <v>4551</v>
      </c>
      <c r="B4554" s="2" t="str">
        <f>"201304002668"</f>
        <v>201304002668</v>
      </c>
    </row>
    <row r="4555" spans="1:2" x14ac:dyDescent="0.25">
      <c r="A4555" s="2">
        <v>4552</v>
      </c>
      <c r="B4555" s="2" t="str">
        <f>"201304003534"</f>
        <v>201304003534</v>
      </c>
    </row>
    <row r="4556" spans="1:2" x14ac:dyDescent="0.25">
      <c r="A4556" s="2">
        <v>4553</v>
      </c>
      <c r="B4556" s="2" t="str">
        <f>"201304004496"</f>
        <v>201304004496</v>
      </c>
    </row>
    <row r="4557" spans="1:2" x14ac:dyDescent="0.25">
      <c r="A4557" s="2">
        <v>4554</v>
      </c>
      <c r="B4557" s="2" t="str">
        <f>"201304006497"</f>
        <v>201304006497</v>
      </c>
    </row>
    <row r="4558" spans="1:2" x14ac:dyDescent="0.25">
      <c r="A4558" s="2">
        <v>4555</v>
      </c>
      <c r="B4558" s="2" t="str">
        <f>"201306000070"</f>
        <v>201306000070</v>
      </c>
    </row>
    <row r="4559" spans="1:2" x14ac:dyDescent="0.25">
      <c r="A4559" s="2">
        <v>4556</v>
      </c>
      <c r="B4559" s="2" t="str">
        <f>"201308000094"</f>
        <v>201308000094</v>
      </c>
    </row>
    <row r="4560" spans="1:2" x14ac:dyDescent="0.25">
      <c r="A4560" s="2">
        <v>4557</v>
      </c>
      <c r="B4560" s="2" t="str">
        <f>"201309000019"</f>
        <v>201309000019</v>
      </c>
    </row>
    <row r="4561" spans="1:2" x14ac:dyDescent="0.25">
      <c r="A4561" s="2">
        <v>4558</v>
      </c>
      <c r="B4561" s="2" t="str">
        <f>"201309000065"</f>
        <v>201309000065</v>
      </c>
    </row>
    <row r="4562" spans="1:2" x14ac:dyDescent="0.25">
      <c r="A4562" s="2">
        <v>4559</v>
      </c>
      <c r="B4562" s="2" t="str">
        <f>"201309000113"</f>
        <v>201309000113</v>
      </c>
    </row>
    <row r="4563" spans="1:2" x14ac:dyDescent="0.25">
      <c r="A4563" s="2">
        <v>4560</v>
      </c>
      <c r="B4563" s="2" t="str">
        <f>"201309000119"</f>
        <v>201309000119</v>
      </c>
    </row>
    <row r="4564" spans="1:2" x14ac:dyDescent="0.25">
      <c r="A4564" s="2">
        <v>4561</v>
      </c>
      <c r="B4564" s="2" t="str">
        <f>"201310000003"</f>
        <v>201310000003</v>
      </c>
    </row>
    <row r="4565" spans="1:2" x14ac:dyDescent="0.25">
      <c r="A4565" s="2">
        <v>4562</v>
      </c>
      <c r="B4565" s="2" t="str">
        <f>"201310000059"</f>
        <v>201310000059</v>
      </c>
    </row>
    <row r="4566" spans="1:2" x14ac:dyDescent="0.25">
      <c r="A4566" s="2">
        <v>4563</v>
      </c>
      <c r="B4566" s="2" t="str">
        <f>"201401000317"</f>
        <v>201401000317</v>
      </c>
    </row>
    <row r="4567" spans="1:2" x14ac:dyDescent="0.25">
      <c r="A4567" s="2">
        <v>4564</v>
      </c>
      <c r="B4567" s="2" t="str">
        <f>"201401000321"</f>
        <v>201401000321</v>
      </c>
    </row>
    <row r="4568" spans="1:2" x14ac:dyDescent="0.25">
      <c r="A4568" s="2">
        <v>4565</v>
      </c>
      <c r="B4568" s="2" t="str">
        <f>"201401000356"</f>
        <v>201401000356</v>
      </c>
    </row>
    <row r="4569" spans="1:2" x14ac:dyDescent="0.25">
      <c r="A4569" s="2">
        <v>4566</v>
      </c>
      <c r="B4569" s="2" t="str">
        <f>"201401000367"</f>
        <v>201401000367</v>
      </c>
    </row>
    <row r="4570" spans="1:2" x14ac:dyDescent="0.25">
      <c r="A4570" s="2">
        <v>4567</v>
      </c>
      <c r="B4570" s="2" t="str">
        <f>"201401000385"</f>
        <v>201401000385</v>
      </c>
    </row>
    <row r="4571" spans="1:2" x14ac:dyDescent="0.25">
      <c r="A4571" s="2">
        <v>4568</v>
      </c>
      <c r="B4571" s="2" t="str">
        <f>"201401000448"</f>
        <v>201401000448</v>
      </c>
    </row>
    <row r="4572" spans="1:2" x14ac:dyDescent="0.25">
      <c r="A4572" s="2">
        <v>4569</v>
      </c>
      <c r="B4572" s="2" t="str">
        <f>"201401000455"</f>
        <v>201401000455</v>
      </c>
    </row>
    <row r="4573" spans="1:2" x14ac:dyDescent="0.25">
      <c r="A4573" s="2">
        <v>4570</v>
      </c>
      <c r="B4573" s="2" t="str">
        <f>"201401000491"</f>
        <v>201401000491</v>
      </c>
    </row>
    <row r="4574" spans="1:2" x14ac:dyDescent="0.25">
      <c r="A4574" s="2">
        <v>4571</v>
      </c>
      <c r="B4574" s="2" t="str">
        <f>"201401000549"</f>
        <v>201401000549</v>
      </c>
    </row>
    <row r="4575" spans="1:2" x14ac:dyDescent="0.25">
      <c r="A4575" s="2">
        <v>4572</v>
      </c>
      <c r="B4575" s="2" t="str">
        <f>"201401000679"</f>
        <v>201401000679</v>
      </c>
    </row>
    <row r="4576" spans="1:2" x14ac:dyDescent="0.25">
      <c r="A4576" s="2">
        <v>4573</v>
      </c>
      <c r="B4576" s="2" t="str">
        <f>"201401000721"</f>
        <v>201401000721</v>
      </c>
    </row>
    <row r="4577" spans="1:2" x14ac:dyDescent="0.25">
      <c r="A4577" s="2">
        <v>4574</v>
      </c>
      <c r="B4577" s="2" t="str">
        <f>"201401000740"</f>
        <v>201401000740</v>
      </c>
    </row>
    <row r="4578" spans="1:2" x14ac:dyDescent="0.25">
      <c r="A4578" s="2">
        <v>4575</v>
      </c>
      <c r="B4578" s="2" t="str">
        <f>"201401000780"</f>
        <v>201401000780</v>
      </c>
    </row>
    <row r="4579" spans="1:2" x14ac:dyDescent="0.25">
      <c r="A4579" s="2">
        <v>4576</v>
      </c>
      <c r="B4579" s="2" t="str">
        <f>"201401000781"</f>
        <v>201401000781</v>
      </c>
    </row>
    <row r="4580" spans="1:2" x14ac:dyDescent="0.25">
      <c r="A4580" s="2">
        <v>4577</v>
      </c>
      <c r="B4580" s="2" t="str">
        <f>"201401001415"</f>
        <v>201401001415</v>
      </c>
    </row>
    <row r="4581" spans="1:2" x14ac:dyDescent="0.25">
      <c r="A4581" s="2">
        <v>4578</v>
      </c>
      <c r="B4581" s="2" t="str">
        <f>"201401001446"</f>
        <v>201401001446</v>
      </c>
    </row>
    <row r="4582" spans="1:2" x14ac:dyDescent="0.25">
      <c r="A4582" s="2">
        <v>4579</v>
      </c>
      <c r="B4582" s="2" t="str">
        <f>"201401001539"</f>
        <v>201401001539</v>
      </c>
    </row>
    <row r="4583" spans="1:2" x14ac:dyDescent="0.25">
      <c r="A4583" s="2">
        <v>4580</v>
      </c>
      <c r="B4583" s="2" t="str">
        <f>"201401001550"</f>
        <v>201401001550</v>
      </c>
    </row>
    <row r="4584" spans="1:2" x14ac:dyDescent="0.25">
      <c r="A4584" s="2">
        <v>4581</v>
      </c>
      <c r="B4584" s="2" t="str">
        <f>"201401001693"</f>
        <v>201401001693</v>
      </c>
    </row>
    <row r="4585" spans="1:2" x14ac:dyDescent="0.25">
      <c r="A4585" s="2">
        <v>4582</v>
      </c>
      <c r="B4585" s="2" t="str">
        <f>"201401001881"</f>
        <v>201401001881</v>
      </c>
    </row>
    <row r="4586" spans="1:2" x14ac:dyDescent="0.25">
      <c r="A4586" s="2">
        <v>4583</v>
      </c>
      <c r="B4586" s="2" t="str">
        <f>"201401001910"</f>
        <v>201401001910</v>
      </c>
    </row>
    <row r="4587" spans="1:2" x14ac:dyDescent="0.25">
      <c r="A4587" s="2">
        <v>4584</v>
      </c>
      <c r="B4587" s="2" t="str">
        <f>"201401001945"</f>
        <v>201401001945</v>
      </c>
    </row>
    <row r="4588" spans="1:2" x14ac:dyDescent="0.25">
      <c r="A4588" s="2">
        <v>4585</v>
      </c>
      <c r="B4588" s="2" t="str">
        <f>"201401001982"</f>
        <v>201401001982</v>
      </c>
    </row>
    <row r="4589" spans="1:2" x14ac:dyDescent="0.25">
      <c r="A4589" s="2">
        <v>4586</v>
      </c>
      <c r="B4589" s="2" t="str">
        <f>"201401001986"</f>
        <v>201401001986</v>
      </c>
    </row>
    <row r="4590" spans="1:2" x14ac:dyDescent="0.25">
      <c r="A4590" s="2">
        <v>4587</v>
      </c>
      <c r="B4590" s="2" t="str">
        <f>"201401002142"</f>
        <v>201401002142</v>
      </c>
    </row>
    <row r="4591" spans="1:2" x14ac:dyDescent="0.25">
      <c r="A4591" s="2">
        <v>4588</v>
      </c>
      <c r="B4591" s="2" t="str">
        <f>"201401002367"</f>
        <v>201401002367</v>
      </c>
    </row>
    <row r="4592" spans="1:2" x14ac:dyDescent="0.25">
      <c r="A4592" s="2">
        <v>4589</v>
      </c>
      <c r="B4592" s="2" t="str">
        <f>"201401002397"</f>
        <v>201401002397</v>
      </c>
    </row>
    <row r="4593" spans="1:2" x14ac:dyDescent="0.25">
      <c r="A4593" s="2">
        <v>4590</v>
      </c>
      <c r="B4593" s="2" t="str">
        <f>"201401002499"</f>
        <v>201401002499</v>
      </c>
    </row>
    <row r="4594" spans="1:2" x14ac:dyDescent="0.25">
      <c r="A4594" s="2">
        <v>4591</v>
      </c>
      <c r="B4594" s="2" t="str">
        <f>"201401002583"</f>
        <v>201401002583</v>
      </c>
    </row>
    <row r="4595" spans="1:2" x14ac:dyDescent="0.25">
      <c r="A4595" s="2">
        <v>4592</v>
      </c>
      <c r="B4595" s="2" t="str">
        <f>"201402000034"</f>
        <v>201402000034</v>
      </c>
    </row>
    <row r="4596" spans="1:2" x14ac:dyDescent="0.25">
      <c r="A4596" s="2">
        <v>4593</v>
      </c>
      <c r="B4596" s="2" t="str">
        <f>"201402000141"</f>
        <v>201402000141</v>
      </c>
    </row>
    <row r="4597" spans="1:2" x14ac:dyDescent="0.25">
      <c r="A4597" s="2">
        <v>4594</v>
      </c>
      <c r="B4597" s="2" t="str">
        <f>"201402000164"</f>
        <v>201402000164</v>
      </c>
    </row>
    <row r="4598" spans="1:2" x14ac:dyDescent="0.25">
      <c r="A4598" s="2">
        <v>4595</v>
      </c>
      <c r="B4598" s="2" t="str">
        <f>"201402000399"</f>
        <v>201402000399</v>
      </c>
    </row>
    <row r="4599" spans="1:2" x14ac:dyDescent="0.25">
      <c r="A4599" s="2">
        <v>4596</v>
      </c>
      <c r="B4599" s="2" t="str">
        <f>"201402000412"</f>
        <v>201402000412</v>
      </c>
    </row>
    <row r="4600" spans="1:2" x14ac:dyDescent="0.25">
      <c r="A4600" s="2">
        <v>4597</v>
      </c>
      <c r="B4600" s="2" t="str">
        <f>"201402000433"</f>
        <v>201402000433</v>
      </c>
    </row>
    <row r="4601" spans="1:2" x14ac:dyDescent="0.25">
      <c r="A4601" s="2">
        <v>4598</v>
      </c>
      <c r="B4601" s="2" t="str">
        <f>"201402000466"</f>
        <v>201402000466</v>
      </c>
    </row>
    <row r="4602" spans="1:2" x14ac:dyDescent="0.25">
      <c r="A4602" s="2">
        <v>4599</v>
      </c>
      <c r="B4602" s="2" t="str">
        <f>"201402000657"</f>
        <v>201402000657</v>
      </c>
    </row>
    <row r="4603" spans="1:2" x14ac:dyDescent="0.25">
      <c r="A4603" s="2">
        <v>4600</v>
      </c>
      <c r="B4603" s="2" t="str">
        <f>"201402000841"</f>
        <v>201402000841</v>
      </c>
    </row>
    <row r="4604" spans="1:2" x14ac:dyDescent="0.25">
      <c r="A4604" s="2">
        <v>4601</v>
      </c>
      <c r="B4604" s="2" t="str">
        <f>"201402000854"</f>
        <v>201402000854</v>
      </c>
    </row>
    <row r="4605" spans="1:2" x14ac:dyDescent="0.25">
      <c r="A4605" s="2">
        <v>4602</v>
      </c>
      <c r="B4605" s="2" t="str">
        <f>"201402000896"</f>
        <v>201402000896</v>
      </c>
    </row>
    <row r="4606" spans="1:2" x14ac:dyDescent="0.25">
      <c r="A4606" s="2">
        <v>4603</v>
      </c>
      <c r="B4606" s="2" t="str">
        <f>"201402000936"</f>
        <v>201402000936</v>
      </c>
    </row>
    <row r="4607" spans="1:2" x14ac:dyDescent="0.25">
      <c r="A4607" s="2">
        <v>4604</v>
      </c>
      <c r="B4607" s="2" t="str">
        <f>"201402001037"</f>
        <v>201402001037</v>
      </c>
    </row>
    <row r="4608" spans="1:2" x14ac:dyDescent="0.25">
      <c r="A4608" s="2">
        <v>4605</v>
      </c>
      <c r="B4608" s="2" t="str">
        <f>"201402001168"</f>
        <v>201402001168</v>
      </c>
    </row>
    <row r="4609" spans="1:2" x14ac:dyDescent="0.25">
      <c r="A4609" s="2">
        <v>4606</v>
      </c>
      <c r="B4609" s="2" t="str">
        <f>"201402001280"</f>
        <v>201402001280</v>
      </c>
    </row>
    <row r="4610" spans="1:2" x14ac:dyDescent="0.25">
      <c r="A4610" s="2">
        <v>4607</v>
      </c>
      <c r="B4610" s="2" t="str">
        <f>"201402001311"</f>
        <v>201402001311</v>
      </c>
    </row>
    <row r="4611" spans="1:2" x14ac:dyDescent="0.25">
      <c r="A4611" s="2">
        <v>4608</v>
      </c>
      <c r="B4611" s="2" t="str">
        <f>"201402001330"</f>
        <v>201402001330</v>
      </c>
    </row>
    <row r="4612" spans="1:2" x14ac:dyDescent="0.25">
      <c r="A4612" s="2">
        <v>4609</v>
      </c>
      <c r="B4612" s="2" t="str">
        <f>"201402001341"</f>
        <v>201402001341</v>
      </c>
    </row>
    <row r="4613" spans="1:2" x14ac:dyDescent="0.25">
      <c r="A4613" s="2">
        <v>4610</v>
      </c>
      <c r="B4613" s="2" t="str">
        <f>"201402001435"</f>
        <v>201402001435</v>
      </c>
    </row>
    <row r="4614" spans="1:2" x14ac:dyDescent="0.25">
      <c r="A4614" s="2">
        <v>4611</v>
      </c>
      <c r="B4614" s="2" t="str">
        <f>"201402001508"</f>
        <v>201402001508</v>
      </c>
    </row>
    <row r="4615" spans="1:2" x14ac:dyDescent="0.25">
      <c r="A4615" s="2">
        <v>4612</v>
      </c>
      <c r="B4615" s="2" t="str">
        <f>"201402001611"</f>
        <v>201402001611</v>
      </c>
    </row>
    <row r="4616" spans="1:2" x14ac:dyDescent="0.25">
      <c r="A4616" s="2">
        <v>4613</v>
      </c>
      <c r="B4616" s="2" t="str">
        <f>"201402001664"</f>
        <v>201402001664</v>
      </c>
    </row>
    <row r="4617" spans="1:2" x14ac:dyDescent="0.25">
      <c r="A4617" s="2">
        <v>4614</v>
      </c>
      <c r="B4617" s="2" t="str">
        <f>"201402001676"</f>
        <v>201402001676</v>
      </c>
    </row>
    <row r="4618" spans="1:2" x14ac:dyDescent="0.25">
      <c r="A4618" s="2">
        <v>4615</v>
      </c>
      <c r="B4618" s="2" t="str">
        <f>"201402001740"</f>
        <v>201402001740</v>
      </c>
    </row>
    <row r="4619" spans="1:2" x14ac:dyDescent="0.25">
      <c r="A4619" s="2">
        <v>4616</v>
      </c>
      <c r="B4619" s="2" t="str">
        <f>"201402001743"</f>
        <v>201402001743</v>
      </c>
    </row>
    <row r="4620" spans="1:2" x14ac:dyDescent="0.25">
      <c r="A4620" s="2">
        <v>4617</v>
      </c>
      <c r="B4620" s="2" t="str">
        <f>"201402001757"</f>
        <v>201402001757</v>
      </c>
    </row>
    <row r="4621" spans="1:2" x14ac:dyDescent="0.25">
      <c r="A4621" s="2">
        <v>4618</v>
      </c>
      <c r="B4621" s="2" t="str">
        <f>"201402001858"</f>
        <v>201402001858</v>
      </c>
    </row>
    <row r="4622" spans="1:2" x14ac:dyDescent="0.25">
      <c r="A4622" s="2">
        <v>4619</v>
      </c>
      <c r="B4622" s="2" t="str">
        <f>"201402001950"</f>
        <v>201402001950</v>
      </c>
    </row>
    <row r="4623" spans="1:2" x14ac:dyDescent="0.25">
      <c r="A4623" s="2">
        <v>4620</v>
      </c>
      <c r="B4623" s="2" t="str">
        <f>"201402002055"</f>
        <v>201402002055</v>
      </c>
    </row>
    <row r="4624" spans="1:2" x14ac:dyDescent="0.25">
      <c r="A4624" s="2">
        <v>4621</v>
      </c>
      <c r="B4624" s="2" t="str">
        <f>"201402002147"</f>
        <v>201402002147</v>
      </c>
    </row>
    <row r="4625" spans="1:2" x14ac:dyDescent="0.25">
      <c r="A4625" s="2">
        <v>4622</v>
      </c>
      <c r="B4625" s="2" t="str">
        <f>"201402002180"</f>
        <v>201402002180</v>
      </c>
    </row>
    <row r="4626" spans="1:2" x14ac:dyDescent="0.25">
      <c r="A4626" s="2">
        <v>4623</v>
      </c>
      <c r="B4626" s="2" t="str">
        <f>"201402002219"</f>
        <v>201402002219</v>
      </c>
    </row>
    <row r="4627" spans="1:2" x14ac:dyDescent="0.25">
      <c r="A4627" s="2">
        <v>4624</v>
      </c>
      <c r="B4627" s="2" t="str">
        <f>"201402002253"</f>
        <v>201402002253</v>
      </c>
    </row>
    <row r="4628" spans="1:2" x14ac:dyDescent="0.25">
      <c r="A4628" s="2">
        <v>4625</v>
      </c>
      <c r="B4628" s="2" t="str">
        <f>"201402002293"</f>
        <v>201402002293</v>
      </c>
    </row>
    <row r="4629" spans="1:2" x14ac:dyDescent="0.25">
      <c r="A4629" s="2">
        <v>4626</v>
      </c>
      <c r="B4629" s="2" t="str">
        <f>"201402002294"</f>
        <v>201402002294</v>
      </c>
    </row>
    <row r="4630" spans="1:2" x14ac:dyDescent="0.25">
      <c r="A4630" s="2">
        <v>4627</v>
      </c>
      <c r="B4630" s="2" t="str">
        <f>"201402002324"</f>
        <v>201402002324</v>
      </c>
    </row>
    <row r="4631" spans="1:2" x14ac:dyDescent="0.25">
      <c r="A4631" s="2">
        <v>4628</v>
      </c>
      <c r="B4631" s="2" t="str">
        <f>"201402002374"</f>
        <v>201402002374</v>
      </c>
    </row>
    <row r="4632" spans="1:2" x14ac:dyDescent="0.25">
      <c r="A4632" s="2">
        <v>4629</v>
      </c>
      <c r="B4632" s="2" t="str">
        <f>"201402002407"</f>
        <v>201402002407</v>
      </c>
    </row>
    <row r="4633" spans="1:2" x14ac:dyDescent="0.25">
      <c r="A4633" s="2">
        <v>4630</v>
      </c>
      <c r="B4633" s="2" t="str">
        <f>"201402002419"</f>
        <v>201402002419</v>
      </c>
    </row>
    <row r="4634" spans="1:2" x14ac:dyDescent="0.25">
      <c r="A4634" s="2">
        <v>4631</v>
      </c>
      <c r="B4634" s="2" t="str">
        <f>"201402002590"</f>
        <v>201402002590</v>
      </c>
    </row>
    <row r="4635" spans="1:2" x14ac:dyDescent="0.25">
      <c r="A4635" s="2">
        <v>4632</v>
      </c>
      <c r="B4635" s="2" t="str">
        <f>"201402002750"</f>
        <v>201402002750</v>
      </c>
    </row>
    <row r="4636" spans="1:2" x14ac:dyDescent="0.25">
      <c r="A4636" s="2">
        <v>4633</v>
      </c>
      <c r="B4636" s="2" t="str">
        <f>"201402002756"</f>
        <v>201402002756</v>
      </c>
    </row>
    <row r="4637" spans="1:2" x14ac:dyDescent="0.25">
      <c r="A4637" s="2">
        <v>4634</v>
      </c>
      <c r="B4637" s="2" t="str">
        <f>"201402002767"</f>
        <v>201402002767</v>
      </c>
    </row>
    <row r="4638" spans="1:2" x14ac:dyDescent="0.25">
      <c r="A4638" s="2">
        <v>4635</v>
      </c>
      <c r="B4638" s="2" t="str">
        <f>"201402002810"</f>
        <v>201402002810</v>
      </c>
    </row>
    <row r="4639" spans="1:2" x14ac:dyDescent="0.25">
      <c r="A4639" s="2">
        <v>4636</v>
      </c>
      <c r="B4639" s="2" t="str">
        <f>"201402002814"</f>
        <v>201402002814</v>
      </c>
    </row>
    <row r="4640" spans="1:2" x14ac:dyDescent="0.25">
      <c r="A4640" s="2">
        <v>4637</v>
      </c>
      <c r="B4640" s="2" t="str">
        <f>"201402002815"</f>
        <v>201402002815</v>
      </c>
    </row>
    <row r="4641" spans="1:2" x14ac:dyDescent="0.25">
      <c r="A4641" s="2">
        <v>4638</v>
      </c>
      <c r="B4641" s="2" t="str">
        <f>"201402002849"</f>
        <v>201402002849</v>
      </c>
    </row>
    <row r="4642" spans="1:2" x14ac:dyDescent="0.25">
      <c r="A4642" s="2">
        <v>4639</v>
      </c>
      <c r="B4642" s="2" t="str">
        <f>"201402002867"</f>
        <v>201402002867</v>
      </c>
    </row>
    <row r="4643" spans="1:2" x14ac:dyDescent="0.25">
      <c r="A4643" s="2">
        <v>4640</v>
      </c>
      <c r="B4643" s="2" t="str">
        <f>"201402003040"</f>
        <v>201402003040</v>
      </c>
    </row>
    <row r="4644" spans="1:2" x14ac:dyDescent="0.25">
      <c r="A4644" s="2">
        <v>4641</v>
      </c>
      <c r="B4644" s="2" t="str">
        <f>"201402003042"</f>
        <v>201402003042</v>
      </c>
    </row>
    <row r="4645" spans="1:2" x14ac:dyDescent="0.25">
      <c r="A4645" s="2">
        <v>4642</v>
      </c>
      <c r="B4645" s="2" t="str">
        <f>"201402003066"</f>
        <v>201402003066</v>
      </c>
    </row>
    <row r="4646" spans="1:2" x14ac:dyDescent="0.25">
      <c r="A4646" s="2">
        <v>4643</v>
      </c>
      <c r="B4646" s="2" t="str">
        <f>"201402003145"</f>
        <v>201402003145</v>
      </c>
    </row>
    <row r="4647" spans="1:2" x14ac:dyDescent="0.25">
      <c r="A4647" s="2">
        <v>4644</v>
      </c>
      <c r="B4647" s="2" t="str">
        <f>"201402003194"</f>
        <v>201402003194</v>
      </c>
    </row>
    <row r="4648" spans="1:2" x14ac:dyDescent="0.25">
      <c r="A4648" s="2">
        <v>4645</v>
      </c>
      <c r="B4648" s="2" t="str">
        <f>"201402003232"</f>
        <v>201402003232</v>
      </c>
    </row>
    <row r="4649" spans="1:2" x14ac:dyDescent="0.25">
      <c r="A4649" s="2">
        <v>4646</v>
      </c>
      <c r="B4649" s="2" t="str">
        <f>"201402003596"</f>
        <v>201402003596</v>
      </c>
    </row>
    <row r="4650" spans="1:2" x14ac:dyDescent="0.25">
      <c r="A4650" s="2">
        <v>4647</v>
      </c>
      <c r="B4650" s="2" t="str">
        <f>"201402003670"</f>
        <v>201402003670</v>
      </c>
    </row>
    <row r="4651" spans="1:2" x14ac:dyDescent="0.25">
      <c r="A4651" s="2">
        <v>4648</v>
      </c>
      <c r="B4651" s="2" t="str">
        <f>"201402003674"</f>
        <v>201402003674</v>
      </c>
    </row>
    <row r="4652" spans="1:2" x14ac:dyDescent="0.25">
      <c r="A4652" s="2">
        <v>4649</v>
      </c>
      <c r="B4652" s="2" t="str">
        <f>"201402003729"</f>
        <v>201402003729</v>
      </c>
    </row>
    <row r="4653" spans="1:2" x14ac:dyDescent="0.25">
      <c r="A4653" s="2">
        <v>4650</v>
      </c>
      <c r="B4653" s="2" t="str">
        <f>"201402003738"</f>
        <v>201402003738</v>
      </c>
    </row>
    <row r="4654" spans="1:2" x14ac:dyDescent="0.25">
      <c r="A4654" s="2">
        <v>4651</v>
      </c>
      <c r="B4654" s="2" t="str">
        <f>"201402003892"</f>
        <v>201402003892</v>
      </c>
    </row>
    <row r="4655" spans="1:2" x14ac:dyDescent="0.25">
      <c r="A4655" s="2">
        <v>4652</v>
      </c>
      <c r="B4655" s="2" t="str">
        <f>"201402004140"</f>
        <v>201402004140</v>
      </c>
    </row>
    <row r="4656" spans="1:2" x14ac:dyDescent="0.25">
      <c r="A4656" s="2">
        <v>4653</v>
      </c>
      <c r="B4656" s="2" t="str">
        <f>"201402004142"</f>
        <v>201402004142</v>
      </c>
    </row>
    <row r="4657" spans="1:2" x14ac:dyDescent="0.25">
      <c r="A4657" s="2">
        <v>4654</v>
      </c>
      <c r="B4657" s="2" t="str">
        <f>"201402004274"</f>
        <v>201402004274</v>
      </c>
    </row>
    <row r="4658" spans="1:2" x14ac:dyDescent="0.25">
      <c r="A4658" s="2">
        <v>4655</v>
      </c>
      <c r="B4658" s="2" t="str">
        <f>"201402004379"</f>
        <v>201402004379</v>
      </c>
    </row>
    <row r="4659" spans="1:2" x14ac:dyDescent="0.25">
      <c r="A4659" s="2">
        <v>4656</v>
      </c>
      <c r="B4659" s="2" t="str">
        <f>"201402004708"</f>
        <v>201402004708</v>
      </c>
    </row>
    <row r="4660" spans="1:2" x14ac:dyDescent="0.25">
      <c r="A4660" s="2">
        <v>4657</v>
      </c>
      <c r="B4660" s="2" t="str">
        <f>"201402004948"</f>
        <v>201402004948</v>
      </c>
    </row>
    <row r="4661" spans="1:2" x14ac:dyDescent="0.25">
      <c r="A4661" s="2">
        <v>4658</v>
      </c>
      <c r="B4661" s="2" t="str">
        <f>"201402005001"</f>
        <v>201402005001</v>
      </c>
    </row>
    <row r="4662" spans="1:2" x14ac:dyDescent="0.25">
      <c r="A4662" s="2">
        <v>4659</v>
      </c>
      <c r="B4662" s="2" t="str">
        <f>"201402005047"</f>
        <v>201402005047</v>
      </c>
    </row>
    <row r="4663" spans="1:2" x14ac:dyDescent="0.25">
      <c r="A4663" s="2">
        <v>4660</v>
      </c>
      <c r="B4663" s="2" t="str">
        <f>"201402005066"</f>
        <v>201402005066</v>
      </c>
    </row>
    <row r="4664" spans="1:2" x14ac:dyDescent="0.25">
      <c r="A4664" s="2">
        <v>4661</v>
      </c>
      <c r="B4664" s="2" t="str">
        <f>"201402005117"</f>
        <v>201402005117</v>
      </c>
    </row>
    <row r="4665" spans="1:2" x14ac:dyDescent="0.25">
      <c r="A4665" s="2">
        <v>4662</v>
      </c>
      <c r="B4665" s="2" t="str">
        <f>"201402005149"</f>
        <v>201402005149</v>
      </c>
    </row>
    <row r="4666" spans="1:2" x14ac:dyDescent="0.25">
      <c r="A4666" s="2">
        <v>4663</v>
      </c>
      <c r="B4666" s="2" t="str">
        <f>"201402005176"</f>
        <v>201402005176</v>
      </c>
    </row>
    <row r="4667" spans="1:2" x14ac:dyDescent="0.25">
      <c r="A4667" s="2">
        <v>4664</v>
      </c>
      <c r="B4667" s="2" t="str">
        <f>"201402005244"</f>
        <v>201402005244</v>
      </c>
    </row>
    <row r="4668" spans="1:2" x14ac:dyDescent="0.25">
      <c r="A4668" s="2">
        <v>4665</v>
      </c>
      <c r="B4668" s="2" t="str">
        <f>"201402005276"</f>
        <v>201402005276</v>
      </c>
    </row>
    <row r="4669" spans="1:2" x14ac:dyDescent="0.25">
      <c r="A4669" s="2">
        <v>4666</v>
      </c>
      <c r="B4669" s="2" t="str">
        <f>"201402005570"</f>
        <v>201402005570</v>
      </c>
    </row>
    <row r="4670" spans="1:2" x14ac:dyDescent="0.25">
      <c r="A4670" s="2">
        <v>4667</v>
      </c>
      <c r="B4670" s="2" t="str">
        <f>"201402005738"</f>
        <v>201402005738</v>
      </c>
    </row>
    <row r="4671" spans="1:2" x14ac:dyDescent="0.25">
      <c r="A4671" s="2">
        <v>4668</v>
      </c>
      <c r="B4671" s="2" t="str">
        <f>"201402005779"</f>
        <v>201402005779</v>
      </c>
    </row>
    <row r="4672" spans="1:2" x14ac:dyDescent="0.25">
      <c r="A4672" s="2">
        <v>4669</v>
      </c>
      <c r="B4672" s="2" t="str">
        <f>"201402005784"</f>
        <v>201402005784</v>
      </c>
    </row>
    <row r="4673" spans="1:2" x14ac:dyDescent="0.25">
      <c r="A4673" s="2">
        <v>4670</v>
      </c>
      <c r="B4673" s="2" t="str">
        <f>"201402005799"</f>
        <v>201402005799</v>
      </c>
    </row>
    <row r="4674" spans="1:2" x14ac:dyDescent="0.25">
      <c r="A4674" s="2">
        <v>4671</v>
      </c>
      <c r="B4674" s="2" t="str">
        <f>"201402005810"</f>
        <v>201402005810</v>
      </c>
    </row>
    <row r="4675" spans="1:2" x14ac:dyDescent="0.25">
      <c r="A4675" s="2">
        <v>4672</v>
      </c>
      <c r="B4675" s="2" t="str">
        <f>"201402005938"</f>
        <v>201402005938</v>
      </c>
    </row>
    <row r="4676" spans="1:2" x14ac:dyDescent="0.25">
      <c r="A4676" s="2">
        <v>4673</v>
      </c>
      <c r="B4676" s="2" t="str">
        <f>"201402005988"</f>
        <v>201402005988</v>
      </c>
    </row>
    <row r="4677" spans="1:2" x14ac:dyDescent="0.25">
      <c r="A4677" s="2">
        <v>4674</v>
      </c>
      <c r="B4677" s="2" t="str">
        <f>"201402006009"</f>
        <v>201402006009</v>
      </c>
    </row>
    <row r="4678" spans="1:2" x14ac:dyDescent="0.25">
      <c r="A4678" s="2">
        <v>4675</v>
      </c>
      <c r="B4678" s="2" t="str">
        <f>"201402006019"</f>
        <v>201402006019</v>
      </c>
    </row>
    <row r="4679" spans="1:2" x14ac:dyDescent="0.25">
      <c r="A4679" s="2">
        <v>4676</v>
      </c>
      <c r="B4679" s="2" t="str">
        <f>"201402006021"</f>
        <v>201402006021</v>
      </c>
    </row>
    <row r="4680" spans="1:2" x14ac:dyDescent="0.25">
      <c r="A4680" s="2">
        <v>4677</v>
      </c>
      <c r="B4680" s="2" t="str">
        <f>"201402006038"</f>
        <v>201402006038</v>
      </c>
    </row>
    <row r="4681" spans="1:2" x14ac:dyDescent="0.25">
      <c r="A4681" s="2">
        <v>4678</v>
      </c>
      <c r="B4681" s="2" t="str">
        <f>"201402006064"</f>
        <v>201402006064</v>
      </c>
    </row>
    <row r="4682" spans="1:2" x14ac:dyDescent="0.25">
      <c r="A4682" s="2">
        <v>4679</v>
      </c>
      <c r="B4682" s="2" t="str">
        <f>"201402006184"</f>
        <v>201402006184</v>
      </c>
    </row>
    <row r="4683" spans="1:2" x14ac:dyDescent="0.25">
      <c r="A4683" s="2">
        <v>4680</v>
      </c>
      <c r="B4683" s="2" t="str">
        <f>"201402006214"</f>
        <v>201402006214</v>
      </c>
    </row>
    <row r="4684" spans="1:2" x14ac:dyDescent="0.25">
      <c r="A4684" s="2">
        <v>4681</v>
      </c>
      <c r="B4684" s="2" t="str">
        <f>"201402006309"</f>
        <v>201402006309</v>
      </c>
    </row>
    <row r="4685" spans="1:2" x14ac:dyDescent="0.25">
      <c r="A4685" s="2">
        <v>4682</v>
      </c>
      <c r="B4685" s="2" t="str">
        <f>"201402006458"</f>
        <v>201402006458</v>
      </c>
    </row>
    <row r="4686" spans="1:2" x14ac:dyDescent="0.25">
      <c r="A4686" s="2">
        <v>4683</v>
      </c>
      <c r="B4686" s="2" t="str">
        <f>"201402006525"</f>
        <v>201402006525</v>
      </c>
    </row>
    <row r="4687" spans="1:2" x14ac:dyDescent="0.25">
      <c r="A4687" s="2">
        <v>4684</v>
      </c>
      <c r="B4687" s="2" t="str">
        <f>"201402006576"</f>
        <v>201402006576</v>
      </c>
    </row>
    <row r="4688" spans="1:2" x14ac:dyDescent="0.25">
      <c r="A4688" s="2">
        <v>4685</v>
      </c>
      <c r="B4688" s="2" t="str">
        <f>"201402006619"</f>
        <v>201402006619</v>
      </c>
    </row>
    <row r="4689" spans="1:2" x14ac:dyDescent="0.25">
      <c r="A4689" s="2">
        <v>4686</v>
      </c>
      <c r="B4689" s="2" t="str">
        <f>"201402006625"</f>
        <v>201402006625</v>
      </c>
    </row>
    <row r="4690" spans="1:2" x14ac:dyDescent="0.25">
      <c r="A4690" s="2">
        <v>4687</v>
      </c>
      <c r="B4690" s="2" t="str">
        <f>"201402006871"</f>
        <v>201402006871</v>
      </c>
    </row>
    <row r="4691" spans="1:2" x14ac:dyDescent="0.25">
      <c r="A4691" s="2">
        <v>4688</v>
      </c>
      <c r="B4691" s="2" t="str">
        <f>"201402006903"</f>
        <v>201402006903</v>
      </c>
    </row>
    <row r="4692" spans="1:2" x14ac:dyDescent="0.25">
      <c r="A4692" s="2">
        <v>4689</v>
      </c>
      <c r="B4692" s="2" t="str">
        <f>"201402007307"</f>
        <v>201402007307</v>
      </c>
    </row>
    <row r="4693" spans="1:2" x14ac:dyDescent="0.25">
      <c r="A4693" s="2">
        <v>4690</v>
      </c>
      <c r="B4693" s="2" t="str">
        <f>"201402007342"</f>
        <v>201402007342</v>
      </c>
    </row>
    <row r="4694" spans="1:2" x14ac:dyDescent="0.25">
      <c r="A4694" s="2">
        <v>4691</v>
      </c>
      <c r="B4694" s="2" t="str">
        <f>"201402007351"</f>
        <v>201402007351</v>
      </c>
    </row>
    <row r="4695" spans="1:2" x14ac:dyDescent="0.25">
      <c r="A4695" s="2">
        <v>4692</v>
      </c>
      <c r="B4695" s="2" t="str">
        <f>"201402007373"</f>
        <v>201402007373</v>
      </c>
    </row>
    <row r="4696" spans="1:2" x14ac:dyDescent="0.25">
      <c r="A4696" s="2">
        <v>4693</v>
      </c>
      <c r="B4696" s="2" t="str">
        <f>"201402007422"</f>
        <v>201402007422</v>
      </c>
    </row>
    <row r="4697" spans="1:2" x14ac:dyDescent="0.25">
      <c r="A4697" s="2">
        <v>4694</v>
      </c>
      <c r="B4697" s="2" t="str">
        <f>"201402007503"</f>
        <v>201402007503</v>
      </c>
    </row>
    <row r="4698" spans="1:2" x14ac:dyDescent="0.25">
      <c r="A4698" s="2">
        <v>4695</v>
      </c>
      <c r="B4698" s="2" t="str">
        <f>"201402007535"</f>
        <v>201402007535</v>
      </c>
    </row>
    <row r="4699" spans="1:2" x14ac:dyDescent="0.25">
      <c r="A4699" s="2">
        <v>4696</v>
      </c>
      <c r="B4699" s="2" t="str">
        <f>"201402007590"</f>
        <v>201402007590</v>
      </c>
    </row>
    <row r="4700" spans="1:2" x14ac:dyDescent="0.25">
      <c r="A4700" s="2">
        <v>4697</v>
      </c>
      <c r="B4700" s="2" t="str">
        <f>"201402007639"</f>
        <v>201402007639</v>
      </c>
    </row>
    <row r="4701" spans="1:2" x14ac:dyDescent="0.25">
      <c r="A4701" s="2">
        <v>4698</v>
      </c>
      <c r="B4701" s="2" t="str">
        <f>"201402007688"</f>
        <v>201402007688</v>
      </c>
    </row>
    <row r="4702" spans="1:2" x14ac:dyDescent="0.25">
      <c r="A4702" s="2">
        <v>4699</v>
      </c>
      <c r="B4702" s="2" t="str">
        <f>"201402007707"</f>
        <v>201402007707</v>
      </c>
    </row>
    <row r="4703" spans="1:2" x14ac:dyDescent="0.25">
      <c r="A4703" s="2">
        <v>4700</v>
      </c>
      <c r="B4703" s="2" t="str">
        <f>"201402007731"</f>
        <v>201402007731</v>
      </c>
    </row>
    <row r="4704" spans="1:2" x14ac:dyDescent="0.25">
      <c r="A4704" s="2">
        <v>4701</v>
      </c>
      <c r="B4704" s="2" t="str">
        <f>"201402007747"</f>
        <v>201402007747</v>
      </c>
    </row>
    <row r="4705" spans="1:2" x14ac:dyDescent="0.25">
      <c r="A4705" s="2">
        <v>4702</v>
      </c>
      <c r="B4705" s="2" t="str">
        <f>"201402007809"</f>
        <v>201402007809</v>
      </c>
    </row>
    <row r="4706" spans="1:2" x14ac:dyDescent="0.25">
      <c r="A4706" s="2">
        <v>4703</v>
      </c>
      <c r="B4706" s="2" t="str">
        <f>"201402007843"</f>
        <v>201402007843</v>
      </c>
    </row>
    <row r="4707" spans="1:2" x14ac:dyDescent="0.25">
      <c r="A4707" s="2">
        <v>4704</v>
      </c>
      <c r="B4707" s="2" t="str">
        <f>"201402007920"</f>
        <v>201402007920</v>
      </c>
    </row>
    <row r="4708" spans="1:2" x14ac:dyDescent="0.25">
      <c r="A4708" s="2">
        <v>4705</v>
      </c>
      <c r="B4708" s="2" t="str">
        <f>"201402008147"</f>
        <v>201402008147</v>
      </c>
    </row>
    <row r="4709" spans="1:2" x14ac:dyDescent="0.25">
      <c r="A4709" s="2">
        <v>4706</v>
      </c>
      <c r="B4709" s="2" t="str">
        <f>"201402008178"</f>
        <v>201402008178</v>
      </c>
    </row>
    <row r="4710" spans="1:2" x14ac:dyDescent="0.25">
      <c r="A4710" s="2">
        <v>4707</v>
      </c>
      <c r="B4710" s="2" t="str">
        <f>"201402008209"</f>
        <v>201402008209</v>
      </c>
    </row>
    <row r="4711" spans="1:2" x14ac:dyDescent="0.25">
      <c r="A4711" s="2">
        <v>4708</v>
      </c>
      <c r="B4711" s="2" t="str">
        <f>"201402008381"</f>
        <v>201402008381</v>
      </c>
    </row>
    <row r="4712" spans="1:2" x14ac:dyDescent="0.25">
      <c r="A4712" s="2">
        <v>4709</v>
      </c>
      <c r="B4712" s="2" t="str">
        <f>"201402008461"</f>
        <v>201402008461</v>
      </c>
    </row>
    <row r="4713" spans="1:2" x14ac:dyDescent="0.25">
      <c r="A4713" s="2">
        <v>4710</v>
      </c>
      <c r="B4713" s="2" t="str">
        <f>"201402008613"</f>
        <v>201402008613</v>
      </c>
    </row>
    <row r="4714" spans="1:2" x14ac:dyDescent="0.25">
      <c r="A4714" s="2">
        <v>4711</v>
      </c>
      <c r="B4714" s="2" t="str">
        <f>"201402008762"</f>
        <v>201402008762</v>
      </c>
    </row>
    <row r="4715" spans="1:2" x14ac:dyDescent="0.25">
      <c r="A4715" s="2">
        <v>4712</v>
      </c>
      <c r="B4715" s="2" t="str">
        <f>"201402008826"</f>
        <v>201402008826</v>
      </c>
    </row>
    <row r="4716" spans="1:2" x14ac:dyDescent="0.25">
      <c r="A4716" s="2">
        <v>4713</v>
      </c>
      <c r="B4716" s="2" t="str">
        <f>"201402008830"</f>
        <v>201402008830</v>
      </c>
    </row>
    <row r="4717" spans="1:2" x14ac:dyDescent="0.25">
      <c r="A4717" s="2">
        <v>4714</v>
      </c>
      <c r="B4717" s="2" t="str">
        <f>"201402008833"</f>
        <v>201402008833</v>
      </c>
    </row>
    <row r="4718" spans="1:2" x14ac:dyDescent="0.25">
      <c r="A4718" s="2">
        <v>4715</v>
      </c>
      <c r="B4718" s="2" t="str">
        <f>"201402008991"</f>
        <v>201402008991</v>
      </c>
    </row>
    <row r="4719" spans="1:2" x14ac:dyDescent="0.25">
      <c r="A4719" s="2">
        <v>4716</v>
      </c>
      <c r="B4719" s="2" t="str">
        <f>"201402009237"</f>
        <v>201402009237</v>
      </c>
    </row>
    <row r="4720" spans="1:2" x14ac:dyDescent="0.25">
      <c r="A4720" s="2">
        <v>4717</v>
      </c>
      <c r="B4720" s="2" t="str">
        <f>"201402009364"</f>
        <v>201402009364</v>
      </c>
    </row>
    <row r="4721" spans="1:2" x14ac:dyDescent="0.25">
      <c r="A4721" s="2">
        <v>4718</v>
      </c>
      <c r="B4721" s="2" t="str">
        <f>"201402009616"</f>
        <v>201402009616</v>
      </c>
    </row>
    <row r="4722" spans="1:2" x14ac:dyDescent="0.25">
      <c r="A4722" s="2">
        <v>4719</v>
      </c>
      <c r="B4722" s="2" t="str">
        <f>"201402009669"</f>
        <v>201402009669</v>
      </c>
    </row>
    <row r="4723" spans="1:2" x14ac:dyDescent="0.25">
      <c r="A4723" s="2">
        <v>4720</v>
      </c>
      <c r="B4723" s="2" t="str">
        <f>"201402009676"</f>
        <v>201402009676</v>
      </c>
    </row>
    <row r="4724" spans="1:2" x14ac:dyDescent="0.25">
      <c r="A4724" s="2">
        <v>4721</v>
      </c>
      <c r="B4724" s="2" t="str">
        <f>"201402009683"</f>
        <v>201402009683</v>
      </c>
    </row>
    <row r="4725" spans="1:2" x14ac:dyDescent="0.25">
      <c r="A4725" s="2">
        <v>4722</v>
      </c>
      <c r="B4725" s="2" t="str">
        <f>"201402009739"</f>
        <v>201402009739</v>
      </c>
    </row>
    <row r="4726" spans="1:2" x14ac:dyDescent="0.25">
      <c r="A4726" s="2">
        <v>4723</v>
      </c>
      <c r="B4726" s="2" t="str">
        <f>"201402009785"</f>
        <v>201402009785</v>
      </c>
    </row>
    <row r="4727" spans="1:2" x14ac:dyDescent="0.25">
      <c r="A4727" s="2">
        <v>4724</v>
      </c>
      <c r="B4727" s="2" t="str">
        <f>"201402009805"</f>
        <v>201402009805</v>
      </c>
    </row>
    <row r="4728" spans="1:2" x14ac:dyDescent="0.25">
      <c r="A4728" s="2">
        <v>4725</v>
      </c>
      <c r="B4728" s="2" t="str">
        <f>"201402010004"</f>
        <v>201402010004</v>
      </c>
    </row>
    <row r="4729" spans="1:2" x14ac:dyDescent="0.25">
      <c r="A4729" s="2">
        <v>4726</v>
      </c>
      <c r="B4729" s="2" t="str">
        <f>"201402010055"</f>
        <v>201402010055</v>
      </c>
    </row>
    <row r="4730" spans="1:2" x14ac:dyDescent="0.25">
      <c r="A4730" s="2">
        <v>4727</v>
      </c>
      <c r="B4730" s="2" t="str">
        <f>"201402010104"</f>
        <v>201402010104</v>
      </c>
    </row>
    <row r="4731" spans="1:2" x14ac:dyDescent="0.25">
      <c r="A4731" s="2">
        <v>4728</v>
      </c>
      <c r="B4731" s="2" t="str">
        <f>"201402010214"</f>
        <v>201402010214</v>
      </c>
    </row>
    <row r="4732" spans="1:2" x14ac:dyDescent="0.25">
      <c r="A4732" s="2">
        <v>4729</v>
      </c>
      <c r="B4732" s="2" t="str">
        <f>"201402010382"</f>
        <v>201402010382</v>
      </c>
    </row>
    <row r="4733" spans="1:2" x14ac:dyDescent="0.25">
      <c r="A4733" s="2">
        <v>4730</v>
      </c>
      <c r="B4733" s="2" t="str">
        <f>"201402010519"</f>
        <v>201402010519</v>
      </c>
    </row>
    <row r="4734" spans="1:2" x14ac:dyDescent="0.25">
      <c r="A4734" s="2">
        <v>4731</v>
      </c>
      <c r="B4734" s="2" t="str">
        <f>"201402010540"</f>
        <v>201402010540</v>
      </c>
    </row>
    <row r="4735" spans="1:2" x14ac:dyDescent="0.25">
      <c r="A4735" s="2">
        <v>4732</v>
      </c>
      <c r="B4735" s="2" t="str">
        <f>"201402010690"</f>
        <v>201402010690</v>
      </c>
    </row>
    <row r="4736" spans="1:2" x14ac:dyDescent="0.25">
      <c r="A4736" s="2">
        <v>4733</v>
      </c>
      <c r="B4736" s="2" t="str">
        <f>"201402010702"</f>
        <v>201402010702</v>
      </c>
    </row>
    <row r="4737" spans="1:2" x14ac:dyDescent="0.25">
      <c r="A4737" s="2">
        <v>4734</v>
      </c>
      <c r="B4737" s="2" t="str">
        <f>"201402010948"</f>
        <v>201402010948</v>
      </c>
    </row>
    <row r="4738" spans="1:2" x14ac:dyDescent="0.25">
      <c r="A4738" s="2">
        <v>4735</v>
      </c>
      <c r="B4738" s="2" t="str">
        <f>"201402010952"</f>
        <v>201402010952</v>
      </c>
    </row>
    <row r="4739" spans="1:2" x14ac:dyDescent="0.25">
      <c r="A4739" s="2">
        <v>4736</v>
      </c>
      <c r="B4739" s="2" t="str">
        <f>"201402010956"</f>
        <v>201402010956</v>
      </c>
    </row>
    <row r="4740" spans="1:2" x14ac:dyDescent="0.25">
      <c r="A4740" s="2">
        <v>4737</v>
      </c>
      <c r="B4740" s="2" t="str">
        <f>"201402011030"</f>
        <v>201402011030</v>
      </c>
    </row>
    <row r="4741" spans="1:2" x14ac:dyDescent="0.25">
      <c r="A4741" s="2">
        <v>4738</v>
      </c>
      <c r="B4741" s="2" t="str">
        <f>"201402011092"</f>
        <v>201402011092</v>
      </c>
    </row>
    <row r="4742" spans="1:2" x14ac:dyDescent="0.25">
      <c r="A4742" s="2">
        <v>4739</v>
      </c>
      <c r="B4742" s="2" t="str">
        <f>"201402011212"</f>
        <v>201402011212</v>
      </c>
    </row>
    <row r="4743" spans="1:2" x14ac:dyDescent="0.25">
      <c r="A4743" s="2">
        <v>4740</v>
      </c>
      <c r="B4743" s="2" t="str">
        <f>"201402011299"</f>
        <v>201402011299</v>
      </c>
    </row>
    <row r="4744" spans="1:2" x14ac:dyDescent="0.25">
      <c r="A4744" s="2">
        <v>4741</v>
      </c>
      <c r="B4744" s="2" t="str">
        <f>"201402011346"</f>
        <v>201402011346</v>
      </c>
    </row>
    <row r="4745" spans="1:2" x14ac:dyDescent="0.25">
      <c r="A4745" s="2">
        <v>4742</v>
      </c>
      <c r="B4745" s="2" t="str">
        <f>"201402011354"</f>
        <v>201402011354</v>
      </c>
    </row>
    <row r="4746" spans="1:2" x14ac:dyDescent="0.25">
      <c r="A4746" s="2">
        <v>4743</v>
      </c>
      <c r="B4746" s="2" t="str">
        <f>"201402011596"</f>
        <v>201402011596</v>
      </c>
    </row>
    <row r="4747" spans="1:2" x14ac:dyDescent="0.25">
      <c r="A4747" s="2">
        <v>4744</v>
      </c>
      <c r="B4747" s="2" t="str">
        <f>"201402011669"</f>
        <v>201402011669</v>
      </c>
    </row>
    <row r="4748" spans="1:2" x14ac:dyDescent="0.25">
      <c r="A4748" s="2">
        <v>4745</v>
      </c>
      <c r="B4748" s="2" t="str">
        <f>"201402011687"</f>
        <v>201402011687</v>
      </c>
    </row>
    <row r="4749" spans="1:2" x14ac:dyDescent="0.25">
      <c r="A4749" s="2">
        <v>4746</v>
      </c>
      <c r="B4749" s="2" t="str">
        <f>"201402011844"</f>
        <v>201402011844</v>
      </c>
    </row>
    <row r="4750" spans="1:2" x14ac:dyDescent="0.25">
      <c r="A4750" s="2">
        <v>4747</v>
      </c>
      <c r="B4750" s="2" t="str">
        <f>"201402011877"</f>
        <v>201402011877</v>
      </c>
    </row>
    <row r="4751" spans="1:2" x14ac:dyDescent="0.25">
      <c r="A4751" s="2">
        <v>4748</v>
      </c>
      <c r="B4751" s="2" t="str">
        <f>"201402011881"</f>
        <v>201402011881</v>
      </c>
    </row>
    <row r="4752" spans="1:2" x14ac:dyDescent="0.25">
      <c r="A4752" s="2">
        <v>4749</v>
      </c>
      <c r="B4752" s="2" t="str">
        <f>"201402011921"</f>
        <v>201402011921</v>
      </c>
    </row>
    <row r="4753" spans="1:2" x14ac:dyDescent="0.25">
      <c r="A4753" s="2">
        <v>4750</v>
      </c>
      <c r="B4753" s="2" t="str">
        <f>"201402011950"</f>
        <v>201402011950</v>
      </c>
    </row>
    <row r="4754" spans="1:2" x14ac:dyDescent="0.25">
      <c r="A4754" s="2">
        <v>4751</v>
      </c>
      <c r="B4754" s="2" t="str">
        <f>"201402012010"</f>
        <v>201402012010</v>
      </c>
    </row>
    <row r="4755" spans="1:2" x14ac:dyDescent="0.25">
      <c r="A4755" s="2">
        <v>4752</v>
      </c>
      <c r="B4755" s="2" t="str">
        <f>"201402012031"</f>
        <v>201402012031</v>
      </c>
    </row>
    <row r="4756" spans="1:2" x14ac:dyDescent="0.25">
      <c r="A4756" s="2">
        <v>4753</v>
      </c>
      <c r="B4756" s="2" t="str">
        <f>"201402012203"</f>
        <v>201402012203</v>
      </c>
    </row>
    <row r="4757" spans="1:2" x14ac:dyDescent="0.25">
      <c r="A4757" s="2">
        <v>4754</v>
      </c>
      <c r="B4757" s="2" t="str">
        <f>"201402012506"</f>
        <v>201402012506</v>
      </c>
    </row>
    <row r="4758" spans="1:2" x14ac:dyDescent="0.25">
      <c r="A4758" s="2">
        <v>4755</v>
      </c>
      <c r="B4758" s="2" t="str">
        <f>"201402012509"</f>
        <v>201402012509</v>
      </c>
    </row>
    <row r="4759" spans="1:2" x14ac:dyDescent="0.25">
      <c r="A4759" s="2">
        <v>4756</v>
      </c>
      <c r="B4759" s="2" t="str">
        <f>"201403000021"</f>
        <v>201403000021</v>
      </c>
    </row>
    <row r="4760" spans="1:2" x14ac:dyDescent="0.25">
      <c r="A4760" s="2">
        <v>4757</v>
      </c>
      <c r="B4760" s="2" t="str">
        <f>"201403000109"</f>
        <v>201403000109</v>
      </c>
    </row>
    <row r="4761" spans="1:2" x14ac:dyDescent="0.25">
      <c r="A4761" s="2">
        <v>4758</v>
      </c>
      <c r="B4761" s="2" t="str">
        <f>"201403000127"</f>
        <v>201403000127</v>
      </c>
    </row>
    <row r="4762" spans="1:2" x14ac:dyDescent="0.25">
      <c r="A4762" s="2">
        <v>4759</v>
      </c>
      <c r="B4762" s="2" t="str">
        <f>"201403000161"</f>
        <v>201403000161</v>
      </c>
    </row>
    <row r="4763" spans="1:2" x14ac:dyDescent="0.25">
      <c r="A4763" s="2">
        <v>4760</v>
      </c>
      <c r="B4763" s="2" t="str">
        <f>"201403000172"</f>
        <v>201403000172</v>
      </c>
    </row>
    <row r="4764" spans="1:2" x14ac:dyDescent="0.25">
      <c r="A4764" s="2">
        <v>4761</v>
      </c>
      <c r="B4764" s="2" t="str">
        <f>"201404000071"</f>
        <v>201404000071</v>
      </c>
    </row>
    <row r="4765" spans="1:2" x14ac:dyDescent="0.25">
      <c r="A4765" s="2">
        <v>4762</v>
      </c>
      <c r="B4765" s="2" t="str">
        <f>"201404000080"</f>
        <v>201404000080</v>
      </c>
    </row>
    <row r="4766" spans="1:2" x14ac:dyDescent="0.25">
      <c r="A4766" s="2">
        <v>4763</v>
      </c>
      <c r="B4766" s="2" t="str">
        <f>"201405000053"</f>
        <v>201405000053</v>
      </c>
    </row>
    <row r="4767" spans="1:2" x14ac:dyDescent="0.25">
      <c r="A4767" s="2">
        <v>4764</v>
      </c>
      <c r="B4767" s="2" t="str">
        <f>"201405000140"</f>
        <v>201405000140</v>
      </c>
    </row>
    <row r="4768" spans="1:2" x14ac:dyDescent="0.25">
      <c r="A4768" s="2">
        <v>4765</v>
      </c>
      <c r="B4768" s="2" t="str">
        <f>"201405000144"</f>
        <v>201405000144</v>
      </c>
    </row>
    <row r="4769" spans="1:2" x14ac:dyDescent="0.25">
      <c r="A4769" s="2">
        <v>4766</v>
      </c>
      <c r="B4769" s="2" t="str">
        <f>"201405000195"</f>
        <v>201405000195</v>
      </c>
    </row>
    <row r="4770" spans="1:2" x14ac:dyDescent="0.25">
      <c r="A4770" s="2">
        <v>4767</v>
      </c>
      <c r="B4770" s="2" t="str">
        <f>"201405000327"</f>
        <v>201405000327</v>
      </c>
    </row>
    <row r="4771" spans="1:2" x14ac:dyDescent="0.25">
      <c r="A4771" s="2">
        <v>4768</v>
      </c>
      <c r="B4771" s="2" t="str">
        <f>"201405000350"</f>
        <v>201405000350</v>
      </c>
    </row>
    <row r="4772" spans="1:2" x14ac:dyDescent="0.25">
      <c r="A4772" s="2">
        <v>4769</v>
      </c>
      <c r="B4772" s="2" t="str">
        <f>"201405000354"</f>
        <v>201405000354</v>
      </c>
    </row>
    <row r="4773" spans="1:2" x14ac:dyDescent="0.25">
      <c r="A4773" s="2">
        <v>4770</v>
      </c>
      <c r="B4773" s="2" t="str">
        <f>"201405000392"</f>
        <v>201405000392</v>
      </c>
    </row>
    <row r="4774" spans="1:2" x14ac:dyDescent="0.25">
      <c r="A4774" s="2">
        <v>4771</v>
      </c>
      <c r="B4774" s="2" t="str">
        <f>"201405000441"</f>
        <v>201405000441</v>
      </c>
    </row>
    <row r="4775" spans="1:2" x14ac:dyDescent="0.25">
      <c r="A4775" s="2">
        <v>4772</v>
      </c>
      <c r="B4775" s="2" t="str">
        <f>"201405000568"</f>
        <v>201405000568</v>
      </c>
    </row>
    <row r="4776" spans="1:2" x14ac:dyDescent="0.25">
      <c r="A4776" s="2">
        <v>4773</v>
      </c>
      <c r="B4776" s="2" t="str">
        <f>"201405000569"</f>
        <v>201405000569</v>
      </c>
    </row>
    <row r="4777" spans="1:2" x14ac:dyDescent="0.25">
      <c r="A4777" s="2">
        <v>4774</v>
      </c>
      <c r="B4777" s="2" t="str">
        <f>"201405000626"</f>
        <v>201405000626</v>
      </c>
    </row>
    <row r="4778" spans="1:2" x14ac:dyDescent="0.25">
      <c r="A4778" s="2">
        <v>4775</v>
      </c>
      <c r="B4778" s="2" t="str">
        <f>"201405000711"</f>
        <v>201405000711</v>
      </c>
    </row>
    <row r="4779" spans="1:2" x14ac:dyDescent="0.25">
      <c r="A4779" s="2">
        <v>4776</v>
      </c>
      <c r="B4779" s="2" t="str">
        <f>"201405000722"</f>
        <v>201405000722</v>
      </c>
    </row>
    <row r="4780" spans="1:2" x14ac:dyDescent="0.25">
      <c r="A4780" s="2">
        <v>4777</v>
      </c>
      <c r="B4780" s="2" t="str">
        <f>"201405000739"</f>
        <v>201405000739</v>
      </c>
    </row>
    <row r="4781" spans="1:2" x14ac:dyDescent="0.25">
      <c r="A4781" s="2">
        <v>4778</v>
      </c>
      <c r="B4781" s="2" t="str">
        <f>"201405000837"</f>
        <v>201405000837</v>
      </c>
    </row>
    <row r="4782" spans="1:2" x14ac:dyDescent="0.25">
      <c r="A4782" s="2">
        <v>4779</v>
      </c>
      <c r="B4782" s="2" t="str">
        <f>"201405000883"</f>
        <v>201405000883</v>
      </c>
    </row>
    <row r="4783" spans="1:2" x14ac:dyDescent="0.25">
      <c r="A4783" s="2">
        <v>4780</v>
      </c>
      <c r="B4783" s="2" t="str">
        <f>"201405000901"</f>
        <v>201405000901</v>
      </c>
    </row>
    <row r="4784" spans="1:2" x14ac:dyDescent="0.25">
      <c r="A4784" s="2">
        <v>4781</v>
      </c>
      <c r="B4784" s="2" t="str">
        <f>"201405000902"</f>
        <v>201405000902</v>
      </c>
    </row>
    <row r="4785" spans="1:2" x14ac:dyDescent="0.25">
      <c r="A4785" s="2">
        <v>4782</v>
      </c>
      <c r="B4785" s="2" t="str">
        <f>"201405000927"</f>
        <v>201405000927</v>
      </c>
    </row>
    <row r="4786" spans="1:2" x14ac:dyDescent="0.25">
      <c r="A4786" s="2">
        <v>4783</v>
      </c>
      <c r="B4786" s="2" t="str">
        <f>"201405000928"</f>
        <v>201405000928</v>
      </c>
    </row>
    <row r="4787" spans="1:2" x14ac:dyDescent="0.25">
      <c r="A4787" s="2">
        <v>4784</v>
      </c>
      <c r="B4787" s="2" t="str">
        <f>"201405001053"</f>
        <v>201405001053</v>
      </c>
    </row>
    <row r="4788" spans="1:2" x14ac:dyDescent="0.25">
      <c r="A4788" s="2">
        <v>4785</v>
      </c>
      <c r="B4788" s="2" t="str">
        <f>"201405001205"</f>
        <v>201405001205</v>
      </c>
    </row>
    <row r="4789" spans="1:2" x14ac:dyDescent="0.25">
      <c r="A4789" s="2">
        <v>4786</v>
      </c>
      <c r="B4789" s="2" t="str">
        <f>"201405001221"</f>
        <v>201405001221</v>
      </c>
    </row>
    <row r="4790" spans="1:2" x14ac:dyDescent="0.25">
      <c r="A4790" s="2">
        <v>4787</v>
      </c>
      <c r="B4790" s="2" t="str">
        <f>"201405001223"</f>
        <v>201405001223</v>
      </c>
    </row>
    <row r="4791" spans="1:2" x14ac:dyDescent="0.25">
      <c r="A4791" s="2">
        <v>4788</v>
      </c>
      <c r="B4791" s="2" t="str">
        <f>"201405001232"</f>
        <v>201405001232</v>
      </c>
    </row>
    <row r="4792" spans="1:2" x14ac:dyDescent="0.25">
      <c r="A4792" s="2">
        <v>4789</v>
      </c>
      <c r="B4792" s="2" t="str">
        <f>"201405001374"</f>
        <v>201405001374</v>
      </c>
    </row>
    <row r="4793" spans="1:2" x14ac:dyDescent="0.25">
      <c r="A4793" s="2">
        <v>4790</v>
      </c>
      <c r="B4793" s="2" t="str">
        <f>"201405001430"</f>
        <v>201405001430</v>
      </c>
    </row>
    <row r="4794" spans="1:2" x14ac:dyDescent="0.25">
      <c r="A4794" s="2">
        <v>4791</v>
      </c>
      <c r="B4794" s="2" t="str">
        <f>"201405001433"</f>
        <v>201405001433</v>
      </c>
    </row>
    <row r="4795" spans="1:2" x14ac:dyDescent="0.25">
      <c r="A4795" s="2">
        <v>4792</v>
      </c>
      <c r="B4795" s="2" t="str">
        <f>"201405001469"</f>
        <v>201405001469</v>
      </c>
    </row>
    <row r="4796" spans="1:2" x14ac:dyDescent="0.25">
      <c r="A4796" s="2">
        <v>4793</v>
      </c>
      <c r="B4796" s="2" t="str">
        <f>"201405001534"</f>
        <v>201405001534</v>
      </c>
    </row>
    <row r="4797" spans="1:2" x14ac:dyDescent="0.25">
      <c r="A4797" s="2">
        <v>4794</v>
      </c>
      <c r="B4797" s="2" t="str">
        <f>"201405001546"</f>
        <v>201405001546</v>
      </c>
    </row>
    <row r="4798" spans="1:2" x14ac:dyDescent="0.25">
      <c r="A4798" s="2">
        <v>4795</v>
      </c>
      <c r="B4798" s="2" t="str">
        <f>"201405001615"</f>
        <v>201405001615</v>
      </c>
    </row>
    <row r="4799" spans="1:2" x14ac:dyDescent="0.25">
      <c r="A4799" s="2">
        <v>4796</v>
      </c>
      <c r="B4799" s="2" t="str">
        <f>"201405001641"</f>
        <v>201405001641</v>
      </c>
    </row>
    <row r="4800" spans="1:2" x14ac:dyDescent="0.25">
      <c r="A4800" s="2">
        <v>4797</v>
      </c>
      <c r="B4800" s="2" t="str">
        <f>"201405001726"</f>
        <v>201405001726</v>
      </c>
    </row>
    <row r="4801" spans="1:2" x14ac:dyDescent="0.25">
      <c r="A4801" s="2">
        <v>4798</v>
      </c>
      <c r="B4801" s="2" t="str">
        <f>"201405001737"</f>
        <v>201405001737</v>
      </c>
    </row>
    <row r="4802" spans="1:2" x14ac:dyDescent="0.25">
      <c r="A4802" s="2">
        <v>4799</v>
      </c>
      <c r="B4802" s="2" t="str">
        <f>"201405001837"</f>
        <v>201405001837</v>
      </c>
    </row>
    <row r="4803" spans="1:2" x14ac:dyDescent="0.25">
      <c r="A4803" s="2">
        <v>4800</v>
      </c>
      <c r="B4803" s="2" t="str">
        <f>"201405001960"</f>
        <v>201405001960</v>
      </c>
    </row>
    <row r="4804" spans="1:2" x14ac:dyDescent="0.25">
      <c r="A4804" s="2">
        <v>4801</v>
      </c>
      <c r="B4804" s="2" t="str">
        <f>"201405002003"</f>
        <v>201405002003</v>
      </c>
    </row>
    <row r="4805" spans="1:2" x14ac:dyDescent="0.25">
      <c r="A4805" s="2">
        <v>4802</v>
      </c>
      <c r="B4805" s="2" t="str">
        <f>"201405002019"</f>
        <v>201405002019</v>
      </c>
    </row>
    <row r="4806" spans="1:2" x14ac:dyDescent="0.25">
      <c r="A4806" s="2">
        <v>4803</v>
      </c>
      <c r="B4806" s="2" t="str">
        <f>"201405002032"</f>
        <v>201405002032</v>
      </c>
    </row>
    <row r="4807" spans="1:2" x14ac:dyDescent="0.25">
      <c r="A4807" s="2">
        <v>4804</v>
      </c>
      <c r="B4807" s="2" t="str">
        <f>"201405002078"</f>
        <v>201405002078</v>
      </c>
    </row>
    <row r="4808" spans="1:2" x14ac:dyDescent="0.25">
      <c r="A4808" s="2">
        <v>4805</v>
      </c>
      <c r="B4808" s="2" t="str">
        <f>"201405002089"</f>
        <v>201405002089</v>
      </c>
    </row>
    <row r="4809" spans="1:2" x14ac:dyDescent="0.25">
      <c r="A4809" s="2">
        <v>4806</v>
      </c>
      <c r="B4809" s="2" t="str">
        <f>"201405002105"</f>
        <v>201405002105</v>
      </c>
    </row>
    <row r="4810" spans="1:2" x14ac:dyDescent="0.25">
      <c r="A4810" s="2">
        <v>4807</v>
      </c>
      <c r="B4810" s="2" t="str">
        <f>"201405002119"</f>
        <v>201405002119</v>
      </c>
    </row>
    <row r="4811" spans="1:2" x14ac:dyDescent="0.25">
      <c r="A4811" s="2">
        <v>4808</v>
      </c>
      <c r="B4811" s="2" t="str">
        <f>"201405002185"</f>
        <v>201405002185</v>
      </c>
    </row>
    <row r="4812" spans="1:2" x14ac:dyDescent="0.25">
      <c r="A4812" s="2">
        <v>4809</v>
      </c>
      <c r="B4812" s="2" t="str">
        <f>"201405002226"</f>
        <v>201405002226</v>
      </c>
    </row>
    <row r="4813" spans="1:2" x14ac:dyDescent="0.25">
      <c r="A4813" s="2">
        <v>4810</v>
      </c>
      <c r="B4813" s="2" t="str">
        <f>"201405002236"</f>
        <v>201405002236</v>
      </c>
    </row>
    <row r="4814" spans="1:2" x14ac:dyDescent="0.25">
      <c r="A4814" s="2">
        <v>4811</v>
      </c>
      <c r="B4814" s="2" t="str">
        <f>"201405002284"</f>
        <v>201405002284</v>
      </c>
    </row>
    <row r="4815" spans="1:2" x14ac:dyDescent="0.25">
      <c r="A4815" s="2">
        <v>4812</v>
      </c>
      <c r="B4815" s="2" t="str">
        <f>"201405002290"</f>
        <v>201405002290</v>
      </c>
    </row>
    <row r="4816" spans="1:2" x14ac:dyDescent="0.25">
      <c r="A4816" s="2">
        <v>4813</v>
      </c>
      <c r="B4816" s="2" t="str">
        <f>"201405002295"</f>
        <v>201405002295</v>
      </c>
    </row>
    <row r="4817" spans="1:2" x14ac:dyDescent="0.25">
      <c r="A4817" s="2">
        <v>4814</v>
      </c>
      <c r="B4817" s="2" t="str">
        <f>"201406000080"</f>
        <v>201406000080</v>
      </c>
    </row>
    <row r="4818" spans="1:2" x14ac:dyDescent="0.25">
      <c r="A4818" s="2">
        <v>4815</v>
      </c>
      <c r="B4818" s="2" t="str">
        <f>"201406000217"</f>
        <v>201406000217</v>
      </c>
    </row>
    <row r="4819" spans="1:2" x14ac:dyDescent="0.25">
      <c r="A4819" s="2">
        <v>4816</v>
      </c>
      <c r="B4819" s="2" t="str">
        <f>"201406000233"</f>
        <v>201406000233</v>
      </c>
    </row>
    <row r="4820" spans="1:2" x14ac:dyDescent="0.25">
      <c r="A4820" s="2">
        <v>4817</v>
      </c>
      <c r="B4820" s="2" t="str">
        <f>"201406000244"</f>
        <v>201406000244</v>
      </c>
    </row>
    <row r="4821" spans="1:2" x14ac:dyDescent="0.25">
      <c r="A4821" s="2">
        <v>4818</v>
      </c>
      <c r="B4821" s="2" t="str">
        <f>"201406000256"</f>
        <v>201406000256</v>
      </c>
    </row>
    <row r="4822" spans="1:2" x14ac:dyDescent="0.25">
      <c r="A4822" s="2">
        <v>4819</v>
      </c>
      <c r="B4822" s="2" t="str">
        <f>"201406000278"</f>
        <v>201406000278</v>
      </c>
    </row>
    <row r="4823" spans="1:2" x14ac:dyDescent="0.25">
      <c r="A4823" s="2">
        <v>4820</v>
      </c>
      <c r="B4823" s="2" t="str">
        <f>"201406000285"</f>
        <v>201406000285</v>
      </c>
    </row>
    <row r="4824" spans="1:2" x14ac:dyDescent="0.25">
      <c r="A4824" s="2">
        <v>4821</v>
      </c>
      <c r="B4824" s="2" t="str">
        <f>"201406000341"</f>
        <v>201406000341</v>
      </c>
    </row>
    <row r="4825" spans="1:2" x14ac:dyDescent="0.25">
      <c r="A4825" s="2">
        <v>4822</v>
      </c>
      <c r="B4825" s="2" t="str">
        <f>"201406000376"</f>
        <v>201406000376</v>
      </c>
    </row>
    <row r="4826" spans="1:2" x14ac:dyDescent="0.25">
      <c r="A4826" s="2">
        <v>4823</v>
      </c>
      <c r="B4826" s="2" t="str">
        <f>"201406000429"</f>
        <v>201406000429</v>
      </c>
    </row>
    <row r="4827" spans="1:2" x14ac:dyDescent="0.25">
      <c r="A4827" s="2">
        <v>4824</v>
      </c>
      <c r="B4827" s="2" t="str">
        <f>"201406000512"</f>
        <v>201406000512</v>
      </c>
    </row>
    <row r="4828" spans="1:2" x14ac:dyDescent="0.25">
      <c r="A4828" s="2">
        <v>4825</v>
      </c>
      <c r="B4828" s="2" t="str">
        <f>"201406000532"</f>
        <v>201406000532</v>
      </c>
    </row>
    <row r="4829" spans="1:2" x14ac:dyDescent="0.25">
      <c r="A4829" s="2">
        <v>4826</v>
      </c>
      <c r="B4829" s="2" t="str">
        <f>"201406000752"</f>
        <v>201406000752</v>
      </c>
    </row>
    <row r="4830" spans="1:2" x14ac:dyDescent="0.25">
      <c r="A4830" s="2">
        <v>4827</v>
      </c>
      <c r="B4830" s="2" t="str">
        <f>"201406000761"</f>
        <v>201406000761</v>
      </c>
    </row>
    <row r="4831" spans="1:2" x14ac:dyDescent="0.25">
      <c r="A4831" s="2">
        <v>4828</v>
      </c>
      <c r="B4831" s="2" t="str">
        <f>"201406000770"</f>
        <v>201406000770</v>
      </c>
    </row>
    <row r="4832" spans="1:2" x14ac:dyDescent="0.25">
      <c r="A4832" s="2">
        <v>4829</v>
      </c>
      <c r="B4832" s="2" t="str">
        <f>"201406000913"</f>
        <v>201406000913</v>
      </c>
    </row>
    <row r="4833" spans="1:2" x14ac:dyDescent="0.25">
      <c r="A4833" s="2">
        <v>4830</v>
      </c>
      <c r="B4833" s="2" t="str">
        <f>"201406001009"</f>
        <v>201406001009</v>
      </c>
    </row>
    <row r="4834" spans="1:2" x14ac:dyDescent="0.25">
      <c r="A4834" s="2">
        <v>4831</v>
      </c>
      <c r="B4834" s="2" t="str">
        <f>"201406001067"</f>
        <v>201406001067</v>
      </c>
    </row>
    <row r="4835" spans="1:2" x14ac:dyDescent="0.25">
      <c r="A4835" s="2">
        <v>4832</v>
      </c>
      <c r="B4835" s="2" t="str">
        <f>"201406001319"</f>
        <v>201406001319</v>
      </c>
    </row>
    <row r="4836" spans="1:2" x14ac:dyDescent="0.25">
      <c r="A4836" s="2">
        <v>4833</v>
      </c>
      <c r="B4836" s="2" t="str">
        <f>"201406001374"</f>
        <v>201406001374</v>
      </c>
    </row>
    <row r="4837" spans="1:2" x14ac:dyDescent="0.25">
      <c r="A4837" s="2">
        <v>4834</v>
      </c>
      <c r="B4837" s="2" t="str">
        <f>"201406001388"</f>
        <v>201406001388</v>
      </c>
    </row>
    <row r="4838" spans="1:2" x14ac:dyDescent="0.25">
      <c r="A4838" s="2">
        <v>4835</v>
      </c>
      <c r="B4838" s="2" t="str">
        <f>"201406001403"</f>
        <v>201406001403</v>
      </c>
    </row>
    <row r="4839" spans="1:2" x14ac:dyDescent="0.25">
      <c r="A4839" s="2">
        <v>4836</v>
      </c>
      <c r="B4839" s="2" t="str">
        <f>"201406001414"</f>
        <v>201406001414</v>
      </c>
    </row>
    <row r="4840" spans="1:2" x14ac:dyDescent="0.25">
      <c r="A4840" s="2">
        <v>4837</v>
      </c>
      <c r="B4840" s="2" t="str">
        <f>"201406001509"</f>
        <v>201406001509</v>
      </c>
    </row>
    <row r="4841" spans="1:2" x14ac:dyDescent="0.25">
      <c r="A4841" s="2">
        <v>4838</v>
      </c>
      <c r="B4841" s="2" t="str">
        <f>"201406001527"</f>
        <v>201406001527</v>
      </c>
    </row>
    <row r="4842" spans="1:2" x14ac:dyDescent="0.25">
      <c r="A4842" s="2">
        <v>4839</v>
      </c>
      <c r="B4842" s="2" t="str">
        <f>"201406001588"</f>
        <v>201406001588</v>
      </c>
    </row>
    <row r="4843" spans="1:2" x14ac:dyDescent="0.25">
      <c r="A4843" s="2">
        <v>4840</v>
      </c>
      <c r="B4843" s="2" t="str">
        <f>"201406001604"</f>
        <v>201406001604</v>
      </c>
    </row>
    <row r="4844" spans="1:2" x14ac:dyDescent="0.25">
      <c r="A4844" s="2">
        <v>4841</v>
      </c>
      <c r="B4844" s="2" t="str">
        <f>"201406001672"</f>
        <v>201406001672</v>
      </c>
    </row>
    <row r="4845" spans="1:2" x14ac:dyDescent="0.25">
      <c r="A4845" s="2">
        <v>4842</v>
      </c>
      <c r="B4845" s="2" t="str">
        <f>"201406001689"</f>
        <v>201406001689</v>
      </c>
    </row>
    <row r="4846" spans="1:2" x14ac:dyDescent="0.25">
      <c r="A4846" s="2">
        <v>4843</v>
      </c>
      <c r="B4846" s="2" t="str">
        <f>"201406001723"</f>
        <v>201406001723</v>
      </c>
    </row>
    <row r="4847" spans="1:2" x14ac:dyDescent="0.25">
      <c r="A4847" s="2">
        <v>4844</v>
      </c>
      <c r="B4847" s="2" t="str">
        <f>"201406001741"</f>
        <v>201406001741</v>
      </c>
    </row>
    <row r="4848" spans="1:2" x14ac:dyDescent="0.25">
      <c r="A4848" s="2">
        <v>4845</v>
      </c>
      <c r="B4848" s="2" t="str">
        <f>"201406001744"</f>
        <v>201406001744</v>
      </c>
    </row>
    <row r="4849" spans="1:2" x14ac:dyDescent="0.25">
      <c r="A4849" s="2">
        <v>4846</v>
      </c>
      <c r="B4849" s="2" t="str">
        <f>"201406001856"</f>
        <v>201406001856</v>
      </c>
    </row>
    <row r="4850" spans="1:2" x14ac:dyDescent="0.25">
      <c r="A4850" s="2">
        <v>4847</v>
      </c>
      <c r="B4850" s="2" t="str">
        <f>"201406001916"</f>
        <v>201406001916</v>
      </c>
    </row>
    <row r="4851" spans="1:2" x14ac:dyDescent="0.25">
      <c r="A4851" s="2">
        <v>4848</v>
      </c>
      <c r="B4851" s="2" t="str">
        <f>"201406001942"</f>
        <v>201406001942</v>
      </c>
    </row>
    <row r="4852" spans="1:2" x14ac:dyDescent="0.25">
      <c r="A4852" s="2">
        <v>4849</v>
      </c>
      <c r="B4852" s="2" t="str">
        <f>"201406001987"</f>
        <v>201406001987</v>
      </c>
    </row>
    <row r="4853" spans="1:2" x14ac:dyDescent="0.25">
      <c r="A4853" s="2">
        <v>4850</v>
      </c>
      <c r="B4853" s="2" t="str">
        <f>"201406002008"</f>
        <v>201406002008</v>
      </c>
    </row>
    <row r="4854" spans="1:2" x14ac:dyDescent="0.25">
      <c r="A4854" s="2">
        <v>4851</v>
      </c>
      <c r="B4854" s="2" t="str">
        <f>"201406002048"</f>
        <v>201406002048</v>
      </c>
    </row>
    <row r="4855" spans="1:2" x14ac:dyDescent="0.25">
      <c r="A4855" s="2">
        <v>4852</v>
      </c>
      <c r="B4855" s="2" t="str">
        <f>"201406002058"</f>
        <v>201406002058</v>
      </c>
    </row>
    <row r="4856" spans="1:2" x14ac:dyDescent="0.25">
      <c r="A4856" s="2">
        <v>4853</v>
      </c>
      <c r="B4856" s="2" t="str">
        <f>"201406002065"</f>
        <v>201406002065</v>
      </c>
    </row>
    <row r="4857" spans="1:2" x14ac:dyDescent="0.25">
      <c r="A4857" s="2">
        <v>4854</v>
      </c>
      <c r="B4857" s="2" t="str">
        <f>"201406002151"</f>
        <v>201406002151</v>
      </c>
    </row>
    <row r="4858" spans="1:2" x14ac:dyDescent="0.25">
      <c r="A4858" s="2">
        <v>4855</v>
      </c>
      <c r="B4858" s="2" t="str">
        <f>"201406002155"</f>
        <v>201406002155</v>
      </c>
    </row>
    <row r="4859" spans="1:2" x14ac:dyDescent="0.25">
      <c r="A4859" s="2">
        <v>4856</v>
      </c>
      <c r="B4859" s="2" t="str">
        <f>"201406002156"</f>
        <v>201406002156</v>
      </c>
    </row>
    <row r="4860" spans="1:2" x14ac:dyDescent="0.25">
      <c r="A4860" s="2">
        <v>4857</v>
      </c>
      <c r="B4860" s="2" t="str">
        <f>"201406002176"</f>
        <v>201406002176</v>
      </c>
    </row>
    <row r="4861" spans="1:2" x14ac:dyDescent="0.25">
      <c r="A4861" s="2">
        <v>4858</v>
      </c>
      <c r="B4861" s="2" t="str">
        <f>"201406002291"</f>
        <v>201406002291</v>
      </c>
    </row>
    <row r="4862" spans="1:2" x14ac:dyDescent="0.25">
      <c r="A4862" s="2">
        <v>4859</v>
      </c>
      <c r="B4862" s="2" t="str">
        <f>"201406002303"</f>
        <v>201406002303</v>
      </c>
    </row>
    <row r="4863" spans="1:2" x14ac:dyDescent="0.25">
      <c r="A4863" s="2">
        <v>4860</v>
      </c>
      <c r="B4863" s="2" t="str">
        <f>"201406002322"</f>
        <v>201406002322</v>
      </c>
    </row>
    <row r="4864" spans="1:2" x14ac:dyDescent="0.25">
      <c r="A4864" s="2">
        <v>4861</v>
      </c>
      <c r="B4864" s="2" t="str">
        <f>"201406002344"</f>
        <v>201406002344</v>
      </c>
    </row>
    <row r="4865" spans="1:2" x14ac:dyDescent="0.25">
      <c r="A4865" s="2">
        <v>4862</v>
      </c>
      <c r="B4865" s="2" t="str">
        <f>"201406002355"</f>
        <v>201406002355</v>
      </c>
    </row>
    <row r="4866" spans="1:2" x14ac:dyDescent="0.25">
      <c r="A4866" s="2">
        <v>4863</v>
      </c>
      <c r="B4866" s="2" t="str">
        <f>"201406002383"</f>
        <v>201406002383</v>
      </c>
    </row>
    <row r="4867" spans="1:2" x14ac:dyDescent="0.25">
      <c r="A4867" s="2">
        <v>4864</v>
      </c>
      <c r="B4867" s="2" t="str">
        <f>"201406002440"</f>
        <v>201406002440</v>
      </c>
    </row>
    <row r="4868" spans="1:2" x14ac:dyDescent="0.25">
      <c r="A4868" s="2">
        <v>4865</v>
      </c>
      <c r="B4868" s="2" t="str">
        <f>"201406002552"</f>
        <v>201406002552</v>
      </c>
    </row>
    <row r="4869" spans="1:2" x14ac:dyDescent="0.25">
      <c r="A4869" s="2">
        <v>4866</v>
      </c>
      <c r="B4869" s="2" t="str">
        <f>"201406002692"</f>
        <v>201406002692</v>
      </c>
    </row>
    <row r="4870" spans="1:2" x14ac:dyDescent="0.25">
      <c r="A4870" s="2">
        <v>4867</v>
      </c>
      <c r="B4870" s="2" t="str">
        <f>"201406002694"</f>
        <v>201406002694</v>
      </c>
    </row>
    <row r="4871" spans="1:2" x14ac:dyDescent="0.25">
      <c r="A4871" s="2">
        <v>4868</v>
      </c>
      <c r="B4871" s="2" t="str">
        <f>"201406002747"</f>
        <v>201406002747</v>
      </c>
    </row>
    <row r="4872" spans="1:2" x14ac:dyDescent="0.25">
      <c r="A4872" s="2">
        <v>4869</v>
      </c>
      <c r="B4872" s="2" t="str">
        <f>"201406002761"</f>
        <v>201406002761</v>
      </c>
    </row>
    <row r="4873" spans="1:2" x14ac:dyDescent="0.25">
      <c r="A4873" s="2">
        <v>4870</v>
      </c>
      <c r="B4873" s="2" t="str">
        <f>"201406002773"</f>
        <v>201406002773</v>
      </c>
    </row>
    <row r="4874" spans="1:2" x14ac:dyDescent="0.25">
      <c r="A4874" s="2">
        <v>4871</v>
      </c>
      <c r="B4874" s="2" t="str">
        <f>"201406002785"</f>
        <v>201406002785</v>
      </c>
    </row>
    <row r="4875" spans="1:2" x14ac:dyDescent="0.25">
      <c r="A4875" s="2">
        <v>4872</v>
      </c>
      <c r="B4875" s="2" t="str">
        <f>"201406002797"</f>
        <v>201406002797</v>
      </c>
    </row>
    <row r="4876" spans="1:2" x14ac:dyDescent="0.25">
      <c r="A4876" s="2">
        <v>4873</v>
      </c>
      <c r="B4876" s="2" t="str">
        <f>"201406002806"</f>
        <v>201406002806</v>
      </c>
    </row>
    <row r="4877" spans="1:2" x14ac:dyDescent="0.25">
      <c r="A4877" s="2">
        <v>4874</v>
      </c>
      <c r="B4877" s="2" t="str">
        <f>"201406002812"</f>
        <v>201406002812</v>
      </c>
    </row>
    <row r="4878" spans="1:2" x14ac:dyDescent="0.25">
      <c r="A4878" s="2">
        <v>4875</v>
      </c>
      <c r="B4878" s="2" t="str">
        <f>"201406002955"</f>
        <v>201406002955</v>
      </c>
    </row>
    <row r="4879" spans="1:2" x14ac:dyDescent="0.25">
      <c r="A4879" s="2">
        <v>4876</v>
      </c>
      <c r="B4879" s="2" t="str">
        <f>"201406002971"</f>
        <v>201406002971</v>
      </c>
    </row>
    <row r="4880" spans="1:2" x14ac:dyDescent="0.25">
      <c r="A4880" s="2">
        <v>4877</v>
      </c>
      <c r="B4880" s="2" t="str">
        <f>"201406002998"</f>
        <v>201406002998</v>
      </c>
    </row>
    <row r="4881" spans="1:2" x14ac:dyDescent="0.25">
      <c r="A4881" s="2">
        <v>4878</v>
      </c>
      <c r="B4881" s="2" t="str">
        <f>"201406003003"</f>
        <v>201406003003</v>
      </c>
    </row>
    <row r="4882" spans="1:2" x14ac:dyDescent="0.25">
      <c r="A4882" s="2">
        <v>4879</v>
      </c>
      <c r="B4882" s="2" t="str">
        <f>"201406003059"</f>
        <v>201406003059</v>
      </c>
    </row>
    <row r="4883" spans="1:2" x14ac:dyDescent="0.25">
      <c r="A4883" s="2">
        <v>4880</v>
      </c>
      <c r="B4883" s="2" t="str">
        <f>"201406003178"</f>
        <v>201406003178</v>
      </c>
    </row>
    <row r="4884" spans="1:2" x14ac:dyDescent="0.25">
      <c r="A4884" s="2">
        <v>4881</v>
      </c>
      <c r="B4884" s="2" t="str">
        <f>"201406003341"</f>
        <v>201406003341</v>
      </c>
    </row>
    <row r="4885" spans="1:2" x14ac:dyDescent="0.25">
      <c r="A4885" s="2">
        <v>4882</v>
      </c>
      <c r="B4885" s="2" t="str">
        <f>"201406003372"</f>
        <v>201406003372</v>
      </c>
    </row>
    <row r="4886" spans="1:2" x14ac:dyDescent="0.25">
      <c r="A4886" s="2">
        <v>4883</v>
      </c>
      <c r="B4886" s="2" t="str">
        <f>"201406003373"</f>
        <v>201406003373</v>
      </c>
    </row>
    <row r="4887" spans="1:2" x14ac:dyDescent="0.25">
      <c r="A4887" s="2">
        <v>4884</v>
      </c>
      <c r="B4887" s="2" t="str">
        <f>"201406003573"</f>
        <v>201406003573</v>
      </c>
    </row>
    <row r="4888" spans="1:2" x14ac:dyDescent="0.25">
      <c r="A4888" s="2">
        <v>4885</v>
      </c>
      <c r="B4888" s="2" t="str">
        <f>"201406003713"</f>
        <v>201406003713</v>
      </c>
    </row>
    <row r="4889" spans="1:2" x14ac:dyDescent="0.25">
      <c r="A4889" s="2">
        <v>4886</v>
      </c>
      <c r="B4889" s="2" t="str">
        <f>"201406003861"</f>
        <v>201406003861</v>
      </c>
    </row>
    <row r="4890" spans="1:2" x14ac:dyDescent="0.25">
      <c r="A4890" s="2">
        <v>4887</v>
      </c>
      <c r="B4890" s="2" t="str">
        <f>"201406003875"</f>
        <v>201406003875</v>
      </c>
    </row>
    <row r="4891" spans="1:2" x14ac:dyDescent="0.25">
      <c r="A4891" s="2">
        <v>4888</v>
      </c>
      <c r="B4891" s="2" t="str">
        <f>"201406003905"</f>
        <v>201406003905</v>
      </c>
    </row>
    <row r="4892" spans="1:2" x14ac:dyDescent="0.25">
      <c r="A4892" s="2">
        <v>4889</v>
      </c>
      <c r="B4892" s="2" t="str">
        <f>"201406003942"</f>
        <v>201406003942</v>
      </c>
    </row>
    <row r="4893" spans="1:2" x14ac:dyDescent="0.25">
      <c r="A4893" s="2">
        <v>4890</v>
      </c>
      <c r="B4893" s="2" t="str">
        <f>"201406003989"</f>
        <v>201406003989</v>
      </c>
    </row>
    <row r="4894" spans="1:2" x14ac:dyDescent="0.25">
      <c r="A4894" s="2">
        <v>4891</v>
      </c>
      <c r="B4894" s="2" t="str">
        <f>"201406004047"</f>
        <v>201406004047</v>
      </c>
    </row>
    <row r="4895" spans="1:2" x14ac:dyDescent="0.25">
      <c r="A4895" s="2">
        <v>4892</v>
      </c>
      <c r="B4895" s="2" t="str">
        <f>"201406004097"</f>
        <v>201406004097</v>
      </c>
    </row>
    <row r="4896" spans="1:2" x14ac:dyDescent="0.25">
      <c r="A4896" s="2">
        <v>4893</v>
      </c>
      <c r="B4896" s="2" t="str">
        <f>"201406004125"</f>
        <v>201406004125</v>
      </c>
    </row>
    <row r="4897" spans="1:2" x14ac:dyDescent="0.25">
      <c r="A4897" s="2">
        <v>4894</v>
      </c>
      <c r="B4897" s="2" t="str">
        <f>"201406004145"</f>
        <v>201406004145</v>
      </c>
    </row>
    <row r="4898" spans="1:2" x14ac:dyDescent="0.25">
      <c r="A4898" s="2">
        <v>4895</v>
      </c>
      <c r="B4898" s="2" t="str">
        <f>"201406004166"</f>
        <v>201406004166</v>
      </c>
    </row>
    <row r="4899" spans="1:2" x14ac:dyDescent="0.25">
      <c r="A4899" s="2">
        <v>4896</v>
      </c>
      <c r="B4899" s="2" t="str">
        <f>"201406004319"</f>
        <v>201406004319</v>
      </c>
    </row>
    <row r="4900" spans="1:2" x14ac:dyDescent="0.25">
      <c r="A4900" s="2">
        <v>4897</v>
      </c>
      <c r="B4900" s="2" t="str">
        <f>"201406004345"</f>
        <v>201406004345</v>
      </c>
    </row>
    <row r="4901" spans="1:2" x14ac:dyDescent="0.25">
      <c r="A4901" s="2">
        <v>4898</v>
      </c>
      <c r="B4901" s="2" t="str">
        <f>"201406004346"</f>
        <v>201406004346</v>
      </c>
    </row>
    <row r="4902" spans="1:2" x14ac:dyDescent="0.25">
      <c r="A4902" s="2">
        <v>4899</v>
      </c>
      <c r="B4902" s="2" t="str">
        <f>"201406004390"</f>
        <v>201406004390</v>
      </c>
    </row>
    <row r="4903" spans="1:2" x14ac:dyDescent="0.25">
      <c r="A4903" s="2">
        <v>4900</v>
      </c>
      <c r="B4903" s="2" t="str">
        <f>"201406004462"</f>
        <v>201406004462</v>
      </c>
    </row>
    <row r="4904" spans="1:2" x14ac:dyDescent="0.25">
      <c r="A4904" s="2">
        <v>4901</v>
      </c>
      <c r="B4904" s="2" t="str">
        <f>"201406004482"</f>
        <v>201406004482</v>
      </c>
    </row>
    <row r="4905" spans="1:2" x14ac:dyDescent="0.25">
      <c r="A4905" s="2">
        <v>4902</v>
      </c>
      <c r="B4905" s="2" t="str">
        <f>"201406004512"</f>
        <v>201406004512</v>
      </c>
    </row>
    <row r="4906" spans="1:2" x14ac:dyDescent="0.25">
      <c r="A4906" s="2">
        <v>4903</v>
      </c>
      <c r="B4906" s="2" t="str">
        <f>"201406004547"</f>
        <v>201406004547</v>
      </c>
    </row>
    <row r="4907" spans="1:2" x14ac:dyDescent="0.25">
      <c r="A4907" s="2">
        <v>4904</v>
      </c>
      <c r="B4907" s="2" t="str">
        <f>"201406004617"</f>
        <v>201406004617</v>
      </c>
    </row>
    <row r="4908" spans="1:2" x14ac:dyDescent="0.25">
      <c r="A4908" s="2">
        <v>4905</v>
      </c>
      <c r="B4908" s="2" t="str">
        <f>"201406004718"</f>
        <v>201406004718</v>
      </c>
    </row>
    <row r="4909" spans="1:2" x14ac:dyDescent="0.25">
      <c r="A4909" s="2">
        <v>4906</v>
      </c>
      <c r="B4909" s="2" t="str">
        <f>"201406004776"</f>
        <v>201406004776</v>
      </c>
    </row>
    <row r="4910" spans="1:2" x14ac:dyDescent="0.25">
      <c r="A4910" s="2">
        <v>4907</v>
      </c>
      <c r="B4910" s="2" t="str">
        <f>"201406004780"</f>
        <v>201406004780</v>
      </c>
    </row>
    <row r="4911" spans="1:2" x14ac:dyDescent="0.25">
      <c r="A4911" s="2">
        <v>4908</v>
      </c>
      <c r="B4911" s="2" t="str">
        <f>"201406004816"</f>
        <v>201406004816</v>
      </c>
    </row>
    <row r="4912" spans="1:2" x14ac:dyDescent="0.25">
      <c r="A4912" s="2">
        <v>4909</v>
      </c>
      <c r="B4912" s="2" t="str">
        <f>"201406004900"</f>
        <v>201406004900</v>
      </c>
    </row>
    <row r="4913" spans="1:2" x14ac:dyDescent="0.25">
      <c r="A4913" s="2">
        <v>4910</v>
      </c>
      <c r="B4913" s="2" t="str">
        <f>"201406005043"</f>
        <v>201406005043</v>
      </c>
    </row>
    <row r="4914" spans="1:2" x14ac:dyDescent="0.25">
      <c r="A4914" s="2">
        <v>4911</v>
      </c>
      <c r="B4914" s="2" t="str">
        <f>"201406005113"</f>
        <v>201406005113</v>
      </c>
    </row>
    <row r="4915" spans="1:2" x14ac:dyDescent="0.25">
      <c r="A4915" s="2">
        <v>4912</v>
      </c>
      <c r="B4915" s="2" t="str">
        <f>"201406005211"</f>
        <v>201406005211</v>
      </c>
    </row>
    <row r="4916" spans="1:2" x14ac:dyDescent="0.25">
      <c r="A4916" s="2">
        <v>4913</v>
      </c>
      <c r="B4916" s="2" t="str">
        <f>"201406005228"</f>
        <v>201406005228</v>
      </c>
    </row>
    <row r="4917" spans="1:2" x14ac:dyDescent="0.25">
      <c r="A4917" s="2">
        <v>4914</v>
      </c>
      <c r="B4917" s="2" t="str">
        <f>"201406005231"</f>
        <v>201406005231</v>
      </c>
    </row>
    <row r="4918" spans="1:2" x14ac:dyDescent="0.25">
      <c r="A4918" s="2">
        <v>4915</v>
      </c>
      <c r="B4918" s="2" t="str">
        <f>"201406005270"</f>
        <v>201406005270</v>
      </c>
    </row>
    <row r="4919" spans="1:2" x14ac:dyDescent="0.25">
      <c r="A4919" s="2">
        <v>4916</v>
      </c>
      <c r="B4919" s="2" t="str">
        <f>"201406005319"</f>
        <v>201406005319</v>
      </c>
    </row>
    <row r="4920" spans="1:2" x14ac:dyDescent="0.25">
      <c r="A4920" s="2">
        <v>4917</v>
      </c>
      <c r="B4920" s="2" t="str">
        <f>"201406005355"</f>
        <v>201406005355</v>
      </c>
    </row>
    <row r="4921" spans="1:2" x14ac:dyDescent="0.25">
      <c r="A4921" s="2">
        <v>4918</v>
      </c>
      <c r="B4921" s="2" t="str">
        <f>"201406005366"</f>
        <v>201406005366</v>
      </c>
    </row>
    <row r="4922" spans="1:2" x14ac:dyDescent="0.25">
      <c r="A4922" s="2">
        <v>4919</v>
      </c>
      <c r="B4922" s="2" t="str">
        <f>"201406005455"</f>
        <v>201406005455</v>
      </c>
    </row>
    <row r="4923" spans="1:2" x14ac:dyDescent="0.25">
      <c r="A4923" s="2">
        <v>4920</v>
      </c>
      <c r="B4923" s="2" t="str">
        <f>"201406005526"</f>
        <v>201406005526</v>
      </c>
    </row>
    <row r="4924" spans="1:2" x14ac:dyDescent="0.25">
      <c r="A4924" s="2">
        <v>4921</v>
      </c>
      <c r="B4924" s="2" t="str">
        <f>"201406005535"</f>
        <v>201406005535</v>
      </c>
    </row>
    <row r="4925" spans="1:2" x14ac:dyDescent="0.25">
      <c r="A4925" s="2">
        <v>4922</v>
      </c>
      <c r="B4925" s="2" t="str">
        <f>"201406005638"</f>
        <v>201406005638</v>
      </c>
    </row>
    <row r="4926" spans="1:2" x14ac:dyDescent="0.25">
      <c r="A4926" s="2">
        <v>4923</v>
      </c>
      <c r="B4926" s="2" t="str">
        <f>"201406005653"</f>
        <v>201406005653</v>
      </c>
    </row>
    <row r="4927" spans="1:2" x14ac:dyDescent="0.25">
      <c r="A4927" s="2">
        <v>4924</v>
      </c>
      <c r="B4927" s="2" t="str">
        <f>"201406005727"</f>
        <v>201406005727</v>
      </c>
    </row>
    <row r="4928" spans="1:2" x14ac:dyDescent="0.25">
      <c r="A4928" s="2">
        <v>4925</v>
      </c>
      <c r="B4928" s="2" t="str">
        <f>"201406005762"</f>
        <v>201406005762</v>
      </c>
    </row>
    <row r="4929" spans="1:2" x14ac:dyDescent="0.25">
      <c r="A4929" s="2">
        <v>4926</v>
      </c>
      <c r="B4929" s="2" t="str">
        <f>"201406005908"</f>
        <v>201406005908</v>
      </c>
    </row>
    <row r="4930" spans="1:2" x14ac:dyDescent="0.25">
      <c r="A4930" s="2">
        <v>4927</v>
      </c>
      <c r="B4930" s="2" t="str">
        <f>"201406006023"</f>
        <v>201406006023</v>
      </c>
    </row>
    <row r="4931" spans="1:2" x14ac:dyDescent="0.25">
      <c r="A4931" s="2">
        <v>4928</v>
      </c>
      <c r="B4931" s="2" t="str">
        <f>"201406006101"</f>
        <v>201406006101</v>
      </c>
    </row>
    <row r="4932" spans="1:2" x14ac:dyDescent="0.25">
      <c r="A4932" s="2">
        <v>4929</v>
      </c>
      <c r="B4932" s="2" t="str">
        <f>"201406006143"</f>
        <v>201406006143</v>
      </c>
    </row>
    <row r="4933" spans="1:2" x14ac:dyDescent="0.25">
      <c r="A4933" s="2">
        <v>4930</v>
      </c>
      <c r="B4933" s="2" t="str">
        <f>"201406006259"</f>
        <v>201406006259</v>
      </c>
    </row>
    <row r="4934" spans="1:2" x14ac:dyDescent="0.25">
      <c r="A4934" s="2">
        <v>4931</v>
      </c>
      <c r="B4934" s="2" t="str">
        <f>"201406006439"</f>
        <v>201406006439</v>
      </c>
    </row>
    <row r="4935" spans="1:2" x14ac:dyDescent="0.25">
      <c r="A4935" s="2">
        <v>4932</v>
      </c>
      <c r="B4935" s="2" t="str">
        <f>"201406006556"</f>
        <v>201406006556</v>
      </c>
    </row>
    <row r="4936" spans="1:2" x14ac:dyDescent="0.25">
      <c r="A4936" s="2">
        <v>4933</v>
      </c>
      <c r="B4936" s="2" t="str">
        <f>"201406006646"</f>
        <v>201406006646</v>
      </c>
    </row>
    <row r="4937" spans="1:2" x14ac:dyDescent="0.25">
      <c r="A4937" s="2">
        <v>4934</v>
      </c>
      <c r="B4937" s="2" t="str">
        <f>"201406006652"</f>
        <v>201406006652</v>
      </c>
    </row>
    <row r="4938" spans="1:2" x14ac:dyDescent="0.25">
      <c r="A4938" s="2">
        <v>4935</v>
      </c>
      <c r="B4938" s="2" t="str">
        <f>"201406006684"</f>
        <v>201406006684</v>
      </c>
    </row>
    <row r="4939" spans="1:2" x14ac:dyDescent="0.25">
      <c r="A4939" s="2">
        <v>4936</v>
      </c>
      <c r="B4939" s="2" t="str">
        <f>"201406006685"</f>
        <v>201406006685</v>
      </c>
    </row>
    <row r="4940" spans="1:2" x14ac:dyDescent="0.25">
      <c r="A4940" s="2">
        <v>4937</v>
      </c>
      <c r="B4940" s="2" t="str">
        <f>"201406006716"</f>
        <v>201406006716</v>
      </c>
    </row>
    <row r="4941" spans="1:2" x14ac:dyDescent="0.25">
      <c r="A4941" s="2">
        <v>4938</v>
      </c>
      <c r="B4941" s="2" t="str">
        <f>"201406006780"</f>
        <v>201406006780</v>
      </c>
    </row>
    <row r="4942" spans="1:2" x14ac:dyDescent="0.25">
      <c r="A4942" s="2">
        <v>4939</v>
      </c>
      <c r="B4942" s="2" t="str">
        <f>"201406006883"</f>
        <v>201406006883</v>
      </c>
    </row>
    <row r="4943" spans="1:2" x14ac:dyDescent="0.25">
      <c r="A4943" s="2">
        <v>4940</v>
      </c>
      <c r="B4943" s="2" t="str">
        <f>"201406006898"</f>
        <v>201406006898</v>
      </c>
    </row>
    <row r="4944" spans="1:2" x14ac:dyDescent="0.25">
      <c r="A4944" s="2">
        <v>4941</v>
      </c>
      <c r="B4944" s="2" t="str">
        <f>"201406006914"</f>
        <v>201406006914</v>
      </c>
    </row>
    <row r="4945" spans="1:2" x14ac:dyDescent="0.25">
      <c r="A4945" s="2">
        <v>4942</v>
      </c>
      <c r="B4945" s="2" t="str">
        <f>"201406006947"</f>
        <v>201406006947</v>
      </c>
    </row>
    <row r="4946" spans="1:2" x14ac:dyDescent="0.25">
      <c r="A4946" s="2">
        <v>4943</v>
      </c>
      <c r="B4946" s="2" t="str">
        <f>"201406006951"</f>
        <v>201406006951</v>
      </c>
    </row>
    <row r="4947" spans="1:2" x14ac:dyDescent="0.25">
      <c r="A4947" s="2">
        <v>4944</v>
      </c>
      <c r="B4947" s="2" t="str">
        <f>"201406006999"</f>
        <v>201406006999</v>
      </c>
    </row>
    <row r="4948" spans="1:2" x14ac:dyDescent="0.25">
      <c r="A4948" s="2">
        <v>4945</v>
      </c>
      <c r="B4948" s="2" t="str">
        <f>"201406007000"</f>
        <v>201406007000</v>
      </c>
    </row>
    <row r="4949" spans="1:2" x14ac:dyDescent="0.25">
      <c r="A4949" s="2">
        <v>4946</v>
      </c>
      <c r="B4949" s="2" t="str">
        <f>"201406007142"</f>
        <v>201406007142</v>
      </c>
    </row>
    <row r="4950" spans="1:2" x14ac:dyDescent="0.25">
      <c r="A4950" s="2">
        <v>4947</v>
      </c>
      <c r="B4950" s="2" t="str">
        <f>"201406007172"</f>
        <v>201406007172</v>
      </c>
    </row>
    <row r="4951" spans="1:2" x14ac:dyDescent="0.25">
      <c r="A4951" s="2">
        <v>4948</v>
      </c>
      <c r="B4951" s="2" t="str">
        <f>"201406007186"</f>
        <v>201406007186</v>
      </c>
    </row>
    <row r="4952" spans="1:2" x14ac:dyDescent="0.25">
      <c r="A4952" s="2">
        <v>4949</v>
      </c>
      <c r="B4952" s="2" t="str">
        <f>"201406007192"</f>
        <v>201406007192</v>
      </c>
    </row>
    <row r="4953" spans="1:2" x14ac:dyDescent="0.25">
      <c r="A4953" s="2">
        <v>4950</v>
      </c>
      <c r="B4953" s="2" t="str">
        <f>"201406007423"</f>
        <v>201406007423</v>
      </c>
    </row>
    <row r="4954" spans="1:2" x14ac:dyDescent="0.25">
      <c r="A4954" s="2">
        <v>4951</v>
      </c>
      <c r="B4954" s="2" t="str">
        <f>"201406007754"</f>
        <v>201406007754</v>
      </c>
    </row>
    <row r="4955" spans="1:2" x14ac:dyDescent="0.25">
      <c r="A4955" s="2">
        <v>4952</v>
      </c>
      <c r="B4955" s="2" t="str">
        <f>"201406007781"</f>
        <v>201406007781</v>
      </c>
    </row>
    <row r="4956" spans="1:2" x14ac:dyDescent="0.25">
      <c r="A4956" s="2">
        <v>4953</v>
      </c>
      <c r="B4956" s="2" t="str">
        <f>"201406007793"</f>
        <v>201406007793</v>
      </c>
    </row>
    <row r="4957" spans="1:2" x14ac:dyDescent="0.25">
      <c r="A4957" s="2">
        <v>4954</v>
      </c>
      <c r="B4957" s="2" t="str">
        <f>"201406008018"</f>
        <v>201406008018</v>
      </c>
    </row>
    <row r="4958" spans="1:2" x14ac:dyDescent="0.25">
      <c r="A4958" s="2">
        <v>4955</v>
      </c>
      <c r="B4958" s="2" t="str">
        <f>"201406008130"</f>
        <v>201406008130</v>
      </c>
    </row>
    <row r="4959" spans="1:2" x14ac:dyDescent="0.25">
      <c r="A4959" s="2">
        <v>4956</v>
      </c>
      <c r="B4959" s="2" t="str">
        <f>"201406008147"</f>
        <v>201406008147</v>
      </c>
    </row>
    <row r="4960" spans="1:2" x14ac:dyDescent="0.25">
      <c r="A4960" s="2">
        <v>4957</v>
      </c>
      <c r="B4960" s="2" t="str">
        <f>"201406008223"</f>
        <v>201406008223</v>
      </c>
    </row>
    <row r="4961" spans="1:2" x14ac:dyDescent="0.25">
      <c r="A4961" s="2">
        <v>4958</v>
      </c>
      <c r="B4961" s="2" t="str">
        <f>"201406008528"</f>
        <v>201406008528</v>
      </c>
    </row>
    <row r="4962" spans="1:2" x14ac:dyDescent="0.25">
      <c r="A4962" s="2">
        <v>4959</v>
      </c>
      <c r="B4962" s="2" t="str">
        <f>"201406008794"</f>
        <v>201406008794</v>
      </c>
    </row>
    <row r="4963" spans="1:2" x14ac:dyDescent="0.25">
      <c r="A4963" s="2">
        <v>4960</v>
      </c>
      <c r="B4963" s="2" t="str">
        <f>"201406008853"</f>
        <v>201406008853</v>
      </c>
    </row>
    <row r="4964" spans="1:2" x14ac:dyDescent="0.25">
      <c r="A4964" s="2">
        <v>4961</v>
      </c>
      <c r="B4964" s="2" t="str">
        <f>"201406008906"</f>
        <v>201406008906</v>
      </c>
    </row>
    <row r="4965" spans="1:2" x14ac:dyDescent="0.25">
      <c r="A4965" s="2">
        <v>4962</v>
      </c>
      <c r="B4965" s="2" t="str">
        <f>"201406008947"</f>
        <v>201406008947</v>
      </c>
    </row>
    <row r="4966" spans="1:2" x14ac:dyDescent="0.25">
      <c r="A4966" s="2">
        <v>4963</v>
      </c>
      <c r="B4966" s="2" t="str">
        <f>"201406009020"</f>
        <v>201406009020</v>
      </c>
    </row>
    <row r="4967" spans="1:2" x14ac:dyDescent="0.25">
      <c r="A4967" s="2">
        <v>4964</v>
      </c>
      <c r="B4967" s="2" t="str">
        <f>"201406009171"</f>
        <v>201406009171</v>
      </c>
    </row>
    <row r="4968" spans="1:2" x14ac:dyDescent="0.25">
      <c r="A4968" s="2">
        <v>4965</v>
      </c>
      <c r="B4968" s="2" t="str">
        <f>"201406009238"</f>
        <v>201406009238</v>
      </c>
    </row>
    <row r="4969" spans="1:2" x14ac:dyDescent="0.25">
      <c r="A4969" s="2">
        <v>4966</v>
      </c>
      <c r="B4969" s="2" t="str">
        <f>"201406009285"</f>
        <v>201406009285</v>
      </c>
    </row>
    <row r="4970" spans="1:2" x14ac:dyDescent="0.25">
      <c r="A4970" s="2">
        <v>4967</v>
      </c>
      <c r="B4970" s="2" t="str">
        <f>"201406009334"</f>
        <v>201406009334</v>
      </c>
    </row>
    <row r="4971" spans="1:2" x14ac:dyDescent="0.25">
      <c r="A4971" s="2">
        <v>4968</v>
      </c>
      <c r="B4971" s="2" t="str">
        <f>"201406009374"</f>
        <v>201406009374</v>
      </c>
    </row>
    <row r="4972" spans="1:2" x14ac:dyDescent="0.25">
      <c r="A4972" s="2">
        <v>4969</v>
      </c>
      <c r="B4972" s="2" t="str">
        <f>"201406009405"</f>
        <v>201406009405</v>
      </c>
    </row>
    <row r="4973" spans="1:2" x14ac:dyDescent="0.25">
      <c r="A4973" s="2">
        <v>4970</v>
      </c>
      <c r="B4973" s="2" t="str">
        <f>"201406009436"</f>
        <v>201406009436</v>
      </c>
    </row>
    <row r="4974" spans="1:2" x14ac:dyDescent="0.25">
      <c r="A4974" s="2">
        <v>4971</v>
      </c>
      <c r="B4974" s="2" t="str">
        <f>"201406009492"</f>
        <v>201406009492</v>
      </c>
    </row>
    <row r="4975" spans="1:2" x14ac:dyDescent="0.25">
      <c r="A4975" s="2">
        <v>4972</v>
      </c>
      <c r="B4975" s="2" t="str">
        <f>"201406009644"</f>
        <v>201406009644</v>
      </c>
    </row>
    <row r="4976" spans="1:2" x14ac:dyDescent="0.25">
      <c r="A4976" s="2">
        <v>4973</v>
      </c>
      <c r="B4976" s="2" t="str">
        <f>"201406009686"</f>
        <v>201406009686</v>
      </c>
    </row>
    <row r="4977" spans="1:2" x14ac:dyDescent="0.25">
      <c r="A4977" s="2">
        <v>4974</v>
      </c>
      <c r="B4977" s="2" t="str">
        <f>"201406009790"</f>
        <v>201406009790</v>
      </c>
    </row>
    <row r="4978" spans="1:2" x14ac:dyDescent="0.25">
      <c r="A4978" s="2">
        <v>4975</v>
      </c>
      <c r="B4978" s="2" t="str">
        <f>"201406009867"</f>
        <v>201406009867</v>
      </c>
    </row>
    <row r="4979" spans="1:2" x14ac:dyDescent="0.25">
      <c r="A4979" s="2">
        <v>4976</v>
      </c>
      <c r="B4979" s="2" t="str">
        <f>"201406009882"</f>
        <v>201406009882</v>
      </c>
    </row>
    <row r="4980" spans="1:2" x14ac:dyDescent="0.25">
      <c r="A4980" s="2">
        <v>4977</v>
      </c>
      <c r="B4980" s="2" t="str">
        <f>"201406009887"</f>
        <v>201406009887</v>
      </c>
    </row>
    <row r="4981" spans="1:2" x14ac:dyDescent="0.25">
      <c r="A4981" s="2">
        <v>4978</v>
      </c>
      <c r="B4981" s="2" t="str">
        <f>"201406009972"</f>
        <v>201406009972</v>
      </c>
    </row>
    <row r="4982" spans="1:2" x14ac:dyDescent="0.25">
      <c r="A4982" s="2">
        <v>4979</v>
      </c>
      <c r="B4982" s="2" t="str">
        <f>"201406009997"</f>
        <v>201406009997</v>
      </c>
    </row>
    <row r="4983" spans="1:2" x14ac:dyDescent="0.25">
      <c r="A4983" s="2">
        <v>4980</v>
      </c>
      <c r="B4983" s="2" t="str">
        <f>"201406010066"</f>
        <v>201406010066</v>
      </c>
    </row>
    <row r="4984" spans="1:2" x14ac:dyDescent="0.25">
      <c r="A4984" s="2">
        <v>4981</v>
      </c>
      <c r="B4984" s="2" t="str">
        <f>"201406010069"</f>
        <v>201406010069</v>
      </c>
    </row>
    <row r="4985" spans="1:2" x14ac:dyDescent="0.25">
      <c r="A4985" s="2">
        <v>4982</v>
      </c>
      <c r="B4985" s="2" t="str">
        <f>"201406010218"</f>
        <v>201406010218</v>
      </c>
    </row>
    <row r="4986" spans="1:2" x14ac:dyDescent="0.25">
      <c r="A4986" s="2">
        <v>4983</v>
      </c>
      <c r="B4986" s="2" t="str">
        <f>"201406010238"</f>
        <v>201406010238</v>
      </c>
    </row>
    <row r="4987" spans="1:2" x14ac:dyDescent="0.25">
      <c r="A4987" s="2">
        <v>4984</v>
      </c>
      <c r="B4987" s="2" t="str">
        <f>"201406010292"</f>
        <v>201406010292</v>
      </c>
    </row>
    <row r="4988" spans="1:2" x14ac:dyDescent="0.25">
      <c r="A4988" s="2">
        <v>4985</v>
      </c>
      <c r="B4988" s="2" t="str">
        <f>"201406010466"</f>
        <v>201406010466</v>
      </c>
    </row>
    <row r="4989" spans="1:2" x14ac:dyDescent="0.25">
      <c r="A4989" s="2">
        <v>4986</v>
      </c>
      <c r="B4989" s="2" t="str">
        <f>"201406010554"</f>
        <v>201406010554</v>
      </c>
    </row>
    <row r="4990" spans="1:2" x14ac:dyDescent="0.25">
      <c r="A4990" s="2">
        <v>4987</v>
      </c>
      <c r="B4990" s="2" t="str">
        <f>"201406010583"</f>
        <v>201406010583</v>
      </c>
    </row>
    <row r="4991" spans="1:2" x14ac:dyDescent="0.25">
      <c r="A4991" s="2">
        <v>4988</v>
      </c>
      <c r="B4991" s="2" t="str">
        <f>"201406010674"</f>
        <v>201406010674</v>
      </c>
    </row>
    <row r="4992" spans="1:2" x14ac:dyDescent="0.25">
      <c r="A4992" s="2">
        <v>4989</v>
      </c>
      <c r="B4992" s="2" t="str">
        <f>"201406010761"</f>
        <v>201406010761</v>
      </c>
    </row>
    <row r="4993" spans="1:2" x14ac:dyDescent="0.25">
      <c r="A4993" s="2">
        <v>4990</v>
      </c>
      <c r="B4993" s="2" t="str">
        <f>"201406010805"</f>
        <v>201406010805</v>
      </c>
    </row>
    <row r="4994" spans="1:2" x14ac:dyDescent="0.25">
      <c r="A4994" s="2">
        <v>4991</v>
      </c>
      <c r="B4994" s="2" t="str">
        <f>"201406010874"</f>
        <v>201406010874</v>
      </c>
    </row>
    <row r="4995" spans="1:2" x14ac:dyDescent="0.25">
      <c r="A4995" s="2">
        <v>4992</v>
      </c>
      <c r="B4995" s="2" t="str">
        <f>"201406010907"</f>
        <v>201406010907</v>
      </c>
    </row>
    <row r="4996" spans="1:2" x14ac:dyDescent="0.25">
      <c r="A4996" s="2">
        <v>4993</v>
      </c>
      <c r="B4996" s="2" t="str">
        <f>"201406010938"</f>
        <v>201406010938</v>
      </c>
    </row>
    <row r="4997" spans="1:2" x14ac:dyDescent="0.25">
      <c r="A4997" s="2">
        <v>4994</v>
      </c>
      <c r="B4997" s="2" t="str">
        <f>"201406010950"</f>
        <v>201406010950</v>
      </c>
    </row>
    <row r="4998" spans="1:2" x14ac:dyDescent="0.25">
      <c r="A4998" s="2">
        <v>4995</v>
      </c>
      <c r="B4998" s="2" t="str">
        <f>"201406010977"</f>
        <v>201406010977</v>
      </c>
    </row>
    <row r="4999" spans="1:2" x14ac:dyDescent="0.25">
      <c r="A4999" s="2">
        <v>4996</v>
      </c>
      <c r="B4999" s="2" t="str">
        <f>"201406011005"</f>
        <v>201406011005</v>
      </c>
    </row>
    <row r="5000" spans="1:2" x14ac:dyDescent="0.25">
      <c r="A5000" s="2">
        <v>4997</v>
      </c>
      <c r="B5000" s="2" t="str">
        <f>"201406011047"</f>
        <v>201406011047</v>
      </c>
    </row>
    <row r="5001" spans="1:2" x14ac:dyDescent="0.25">
      <c r="A5001" s="2">
        <v>4998</v>
      </c>
      <c r="B5001" s="2" t="str">
        <f>"201406011105"</f>
        <v>201406011105</v>
      </c>
    </row>
    <row r="5002" spans="1:2" x14ac:dyDescent="0.25">
      <c r="A5002" s="2">
        <v>4999</v>
      </c>
      <c r="B5002" s="2" t="str">
        <f>"201406011246"</f>
        <v>201406011246</v>
      </c>
    </row>
    <row r="5003" spans="1:2" x14ac:dyDescent="0.25">
      <c r="A5003" s="2">
        <v>5000</v>
      </c>
      <c r="B5003" s="2" t="str">
        <f>"201406011498"</f>
        <v>201406011498</v>
      </c>
    </row>
    <row r="5004" spans="1:2" x14ac:dyDescent="0.25">
      <c r="A5004" s="2">
        <v>5001</v>
      </c>
      <c r="B5004" s="2" t="str">
        <f>"201406011512"</f>
        <v>201406011512</v>
      </c>
    </row>
    <row r="5005" spans="1:2" x14ac:dyDescent="0.25">
      <c r="A5005" s="2">
        <v>5002</v>
      </c>
      <c r="B5005" s="2" t="str">
        <f>"201406011521"</f>
        <v>201406011521</v>
      </c>
    </row>
    <row r="5006" spans="1:2" x14ac:dyDescent="0.25">
      <c r="A5006" s="2">
        <v>5003</v>
      </c>
      <c r="B5006" s="2" t="str">
        <f>"201406011542"</f>
        <v>201406011542</v>
      </c>
    </row>
    <row r="5007" spans="1:2" x14ac:dyDescent="0.25">
      <c r="A5007" s="2">
        <v>5004</v>
      </c>
      <c r="B5007" s="2" t="str">
        <f>"201406011604"</f>
        <v>201406011604</v>
      </c>
    </row>
    <row r="5008" spans="1:2" x14ac:dyDescent="0.25">
      <c r="A5008" s="2">
        <v>5005</v>
      </c>
      <c r="B5008" s="2" t="str">
        <f>"201406011625"</f>
        <v>201406011625</v>
      </c>
    </row>
    <row r="5009" spans="1:2" x14ac:dyDescent="0.25">
      <c r="A5009" s="2">
        <v>5006</v>
      </c>
      <c r="B5009" s="2" t="str">
        <f>"201406011637"</f>
        <v>201406011637</v>
      </c>
    </row>
    <row r="5010" spans="1:2" x14ac:dyDescent="0.25">
      <c r="A5010" s="2">
        <v>5007</v>
      </c>
      <c r="B5010" s="2" t="str">
        <f>"201406011644"</f>
        <v>201406011644</v>
      </c>
    </row>
    <row r="5011" spans="1:2" x14ac:dyDescent="0.25">
      <c r="A5011" s="2">
        <v>5008</v>
      </c>
      <c r="B5011" s="2" t="str">
        <f>"201406011736"</f>
        <v>201406011736</v>
      </c>
    </row>
    <row r="5012" spans="1:2" x14ac:dyDescent="0.25">
      <c r="A5012" s="2">
        <v>5009</v>
      </c>
      <c r="B5012" s="2" t="str">
        <f>"201406011848"</f>
        <v>201406011848</v>
      </c>
    </row>
    <row r="5013" spans="1:2" x14ac:dyDescent="0.25">
      <c r="A5013" s="2">
        <v>5010</v>
      </c>
      <c r="B5013" s="2" t="str">
        <f>"201406011976"</f>
        <v>201406011976</v>
      </c>
    </row>
    <row r="5014" spans="1:2" x14ac:dyDescent="0.25">
      <c r="A5014" s="2">
        <v>5011</v>
      </c>
      <c r="B5014" s="2" t="str">
        <f>"201406012047"</f>
        <v>201406012047</v>
      </c>
    </row>
    <row r="5015" spans="1:2" x14ac:dyDescent="0.25">
      <c r="A5015" s="2">
        <v>5012</v>
      </c>
      <c r="B5015" s="2" t="str">
        <f>"201406012151"</f>
        <v>201406012151</v>
      </c>
    </row>
    <row r="5016" spans="1:2" x14ac:dyDescent="0.25">
      <c r="A5016" s="2">
        <v>5013</v>
      </c>
      <c r="B5016" s="2" t="str">
        <f>"201406012251"</f>
        <v>201406012251</v>
      </c>
    </row>
    <row r="5017" spans="1:2" x14ac:dyDescent="0.25">
      <c r="A5017" s="2">
        <v>5014</v>
      </c>
      <c r="B5017" s="2" t="str">
        <f>"201406012276"</f>
        <v>201406012276</v>
      </c>
    </row>
    <row r="5018" spans="1:2" x14ac:dyDescent="0.25">
      <c r="A5018" s="2">
        <v>5015</v>
      </c>
      <c r="B5018" s="2" t="str">
        <f>"201406012476"</f>
        <v>201406012476</v>
      </c>
    </row>
    <row r="5019" spans="1:2" x14ac:dyDescent="0.25">
      <c r="A5019" s="2">
        <v>5016</v>
      </c>
      <c r="B5019" s="2" t="str">
        <f>"201406012565"</f>
        <v>201406012565</v>
      </c>
    </row>
    <row r="5020" spans="1:2" x14ac:dyDescent="0.25">
      <c r="A5020" s="2">
        <v>5017</v>
      </c>
      <c r="B5020" s="2" t="str">
        <f>"201406012576"</f>
        <v>201406012576</v>
      </c>
    </row>
    <row r="5021" spans="1:2" x14ac:dyDescent="0.25">
      <c r="A5021" s="2">
        <v>5018</v>
      </c>
      <c r="B5021" s="2" t="str">
        <f>"201406012593"</f>
        <v>201406012593</v>
      </c>
    </row>
    <row r="5022" spans="1:2" x14ac:dyDescent="0.25">
      <c r="A5022" s="2">
        <v>5019</v>
      </c>
      <c r="B5022" s="2" t="str">
        <f>"201406012629"</f>
        <v>201406012629</v>
      </c>
    </row>
    <row r="5023" spans="1:2" x14ac:dyDescent="0.25">
      <c r="A5023" s="2">
        <v>5020</v>
      </c>
      <c r="B5023" s="2" t="str">
        <f>"201406012670"</f>
        <v>201406012670</v>
      </c>
    </row>
    <row r="5024" spans="1:2" x14ac:dyDescent="0.25">
      <c r="A5024" s="2">
        <v>5021</v>
      </c>
      <c r="B5024" s="2" t="str">
        <f>"201406012736"</f>
        <v>201406012736</v>
      </c>
    </row>
    <row r="5025" spans="1:2" x14ac:dyDescent="0.25">
      <c r="A5025" s="2">
        <v>5022</v>
      </c>
      <c r="B5025" s="2" t="str">
        <f>"201406012772"</f>
        <v>201406012772</v>
      </c>
    </row>
    <row r="5026" spans="1:2" x14ac:dyDescent="0.25">
      <c r="A5026" s="2">
        <v>5023</v>
      </c>
      <c r="B5026" s="2" t="str">
        <f>"201406012846"</f>
        <v>201406012846</v>
      </c>
    </row>
    <row r="5027" spans="1:2" x14ac:dyDescent="0.25">
      <c r="A5027" s="2">
        <v>5024</v>
      </c>
      <c r="B5027" s="2" t="str">
        <f>"201406012865"</f>
        <v>201406012865</v>
      </c>
    </row>
    <row r="5028" spans="1:2" x14ac:dyDescent="0.25">
      <c r="A5028" s="2">
        <v>5025</v>
      </c>
      <c r="B5028" s="2" t="str">
        <f>"201406012888"</f>
        <v>201406012888</v>
      </c>
    </row>
    <row r="5029" spans="1:2" x14ac:dyDescent="0.25">
      <c r="A5029" s="2">
        <v>5026</v>
      </c>
      <c r="B5029" s="2" t="str">
        <f>"201406012939"</f>
        <v>201406012939</v>
      </c>
    </row>
    <row r="5030" spans="1:2" x14ac:dyDescent="0.25">
      <c r="A5030" s="2">
        <v>5027</v>
      </c>
      <c r="B5030" s="2" t="str">
        <f>"201406012946"</f>
        <v>201406012946</v>
      </c>
    </row>
    <row r="5031" spans="1:2" x14ac:dyDescent="0.25">
      <c r="A5031" s="2">
        <v>5028</v>
      </c>
      <c r="B5031" s="2" t="str">
        <f>"201406012961"</f>
        <v>201406012961</v>
      </c>
    </row>
    <row r="5032" spans="1:2" x14ac:dyDescent="0.25">
      <c r="A5032" s="2">
        <v>5029</v>
      </c>
      <c r="B5032" s="2" t="str">
        <f>"201406012970"</f>
        <v>201406012970</v>
      </c>
    </row>
    <row r="5033" spans="1:2" x14ac:dyDescent="0.25">
      <c r="A5033" s="2">
        <v>5030</v>
      </c>
      <c r="B5033" s="2" t="str">
        <f>"201406012976"</f>
        <v>201406012976</v>
      </c>
    </row>
    <row r="5034" spans="1:2" x14ac:dyDescent="0.25">
      <c r="A5034" s="2">
        <v>5031</v>
      </c>
      <c r="B5034" s="2" t="str">
        <f>"201406013029"</f>
        <v>201406013029</v>
      </c>
    </row>
    <row r="5035" spans="1:2" x14ac:dyDescent="0.25">
      <c r="A5035" s="2">
        <v>5032</v>
      </c>
      <c r="B5035" s="2" t="str">
        <f>"201406013092"</f>
        <v>201406013092</v>
      </c>
    </row>
    <row r="5036" spans="1:2" x14ac:dyDescent="0.25">
      <c r="A5036" s="2">
        <v>5033</v>
      </c>
      <c r="B5036" s="2" t="str">
        <f>"201406013129"</f>
        <v>201406013129</v>
      </c>
    </row>
    <row r="5037" spans="1:2" x14ac:dyDescent="0.25">
      <c r="A5037" s="2">
        <v>5034</v>
      </c>
      <c r="B5037" s="2" t="str">
        <f>"201406013180"</f>
        <v>201406013180</v>
      </c>
    </row>
    <row r="5038" spans="1:2" x14ac:dyDescent="0.25">
      <c r="A5038" s="2">
        <v>5035</v>
      </c>
      <c r="B5038" s="2" t="str">
        <f>"201406013216"</f>
        <v>201406013216</v>
      </c>
    </row>
    <row r="5039" spans="1:2" x14ac:dyDescent="0.25">
      <c r="A5039" s="2">
        <v>5036</v>
      </c>
      <c r="B5039" s="2" t="str">
        <f>"201406013268"</f>
        <v>201406013268</v>
      </c>
    </row>
    <row r="5040" spans="1:2" x14ac:dyDescent="0.25">
      <c r="A5040" s="2">
        <v>5037</v>
      </c>
      <c r="B5040" s="2" t="str">
        <f>"201406013273"</f>
        <v>201406013273</v>
      </c>
    </row>
    <row r="5041" spans="1:2" x14ac:dyDescent="0.25">
      <c r="A5041" s="2">
        <v>5038</v>
      </c>
      <c r="B5041" s="2" t="str">
        <f>"201406013290"</f>
        <v>201406013290</v>
      </c>
    </row>
    <row r="5042" spans="1:2" x14ac:dyDescent="0.25">
      <c r="A5042" s="2">
        <v>5039</v>
      </c>
      <c r="B5042" s="2" t="str">
        <f>"201406013293"</f>
        <v>201406013293</v>
      </c>
    </row>
    <row r="5043" spans="1:2" x14ac:dyDescent="0.25">
      <c r="A5043" s="2">
        <v>5040</v>
      </c>
      <c r="B5043" s="2" t="str">
        <f>"201406013334"</f>
        <v>201406013334</v>
      </c>
    </row>
    <row r="5044" spans="1:2" x14ac:dyDescent="0.25">
      <c r="A5044" s="2">
        <v>5041</v>
      </c>
      <c r="B5044" s="2" t="str">
        <f>"201406013343"</f>
        <v>201406013343</v>
      </c>
    </row>
    <row r="5045" spans="1:2" x14ac:dyDescent="0.25">
      <c r="A5045" s="2">
        <v>5042</v>
      </c>
      <c r="B5045" s="2" t="str">
        <f>"201406013376"</f>
        <v>201406013376</v>
      </c>
    </row>
    <row r="5046" spans="1:2" x14ac:dyDescent="0.25">
      <c r="A5046" s="2">
        <v>5043</v>
      </c>
      <c r="B5046" s="2" t="str">
        <f>"201406013405"</f>
        <v>201406013405</v>
      </c>
    </row>
    <row r="5047" spans="1:2" x14ac:dyDescent="0.25">
      <c r="A5047" s="2">
        <v>5044</v>
      </c>
      <c r="B5047" s="2" t="str">
        <f>"201406013408"</f>
        <v>201406013408</v>
      </c>
    </row>
    <row r="5048" spans="1:2" x14ac:dyDescent="0.25">
      <c r="A5048" s="2">
        <v>5045</v>
      </c>
      <c r="B5048" s="2" t="str">
        <f>"201406013442"</f>
        <v>201406013442</v>
      </c>
    </row>
    <row r="5049" spans="1:2" x14ac:dyDescent="0.25">
      <c r="A5049" s="2">
        <v>5046</v>
      </c>
      <c r="B5049" s="2" t="str">
        <f>"201406013457"</f>
        <v>201406013457</v>
      </c>
    </row>
    <row r="5050" spans="1:2" x14ac:dyDescent="0.25">
      <c r="A5050" s="2">
        <v>5047</v>
      </c>
      <c r="B5050" s="2" t="str">
        <f>"201406013503"</f>
        <v>201406013503</v>
      </c>
    </row>
    <row r="5051" spans="1:2" x14ac:dyDescent="0.25">
      <c r="A5051" s="2">
        <v>5048</v>
      </c>
      <c r="B5051" s="2" t="str">
        <f>"201406013510"</f>
        <v>201406013510</v>
      </c>
    </row>
    <row r="5052" spans="1:2" x14ac:dyDescent="0.25">
      <c r="A5052" s="2">
        <v>5049</v>
      </c>
      <c r="B5052" s="2" t="str">
        <f>"201406013585"</f>
        <v>201406013585</v>
      </c>
    </row>
    <row r="5053" spans="1:2" x14ac:dyDescent="0.25">
      <c r="A5053" s="2">
        <v>5050</v>
      </c>
      <c r="B5053" s="2" t="str">
        <f>"201406013607"</f>
        <v>201406013607</v>
      </c>
    </row>
    <row r="5054" spans="1:2" x14ac:dyDescent="0.25">
      <c r="A5054" s="2">
        <v>5051</v>
      </c>
      <c r="B5054" s="2" t="str">
        <f>"201406013658"</f>
        <v>201406013658</v>
      </c>
    </row>
    <row r="5055" spans="1:2" x14ac:dyDescent="0.25">
      <c r="A5055" s="2">
        <v>5052</v>
      </c>
      <c r="B5055" s="2" t="str">
        <f>"201406013853"</f>
        <v>201406013853</v>
      </c>
    </row>
    <row r="5056" spans="1:2" x14ac:dyDescent="0.25">
      <c r="A5056" s="2">
        <v>5053</v>
      </c>
      <c r="B5056" s="2" t="str">
        <f>"201406013860"</f>
        <v>201406013860</v>
      </c>
    </row>
    <row r="5057" spans="1:2" x14ac:dyDescent="0.25">
      <c r="A5057" s="2">
        <v>5054</v>
      </c>
      <c r="B5057" s="2" t="str">
        <f>"201406013907"</f>
        <v>201406013907</v>
      </c>
    </row>
    <row r="5058" spans="1:2" x14ac:dyDescent="0.25">
      <c r="A5058" s="2">
        <v>5055</v>
      </c>
      <c r="B5058" s="2" t="str">
        <f>"201406013978"</f>
        <v>201406013978</v>
      </c>
    </row>
    <row r="5059" spans="1:2" x14ac:dyDescent="0.25">
      <c r="A5059" s="2">
        <v>5056</v>
      </c>
      <c r="B5059" s="2" t="str">
        <f>"201406014111"</f>
        <v>201406014111</v>
      </c>
    </row>
    <row r="5060" spans="1:2" x14ac:dyDescent="0.25">
      <c r="A5060" s="2">
        <v>5057</v>
      </c>
      <c r="B5060" s="2" t="str">
        <f>"201406014145"</f>
        <v>201406014145</v>
      </c>
    </row>
    <row r="5061" spans="1:2" x14ac:dyDescent="0.25">
      <c r="A5061" s="2">
        <v>5058</v>
      </c>
      <c r="B5061" s="2" t="str">
        <f>"201406014238"</f>
        <v>201406014238</v>
      </c>
    </row>
    <row r="5062" spans="1:2" x14ac:dyDescent="0.25">
      <c r="A5062" s="2">
        <v>5059</v>
      </c>
      <c r="B5062" s="2" t="str">
        <f>"201406014289"</f>
        <v>201406014289</v>
      </c>
    </row>
    <row r="5063" spans="1:2" x14ac:dyDescent="0.25">
      <c r="A5063" s="2">
        <v>5060</v>
      </c>
      <c r="B5063" s="2" t="str">
        <f>"201406014334"</f>
        <v>201406014334</v>
      </c>
    </row>
    <row r="5064" spans="1:2" x14ac:dyDescent="0.25">
      <c r="A5064" s="2">
        <v>5061</v>
      </c>
      <c r="B5064" s="2" t="str">
        <f>"201406014395"</f>
        <v>201406014395</v>
      </c>
    </row>
    <row r="5065" spans="1:2" x14ac:dyDescent="0.25">
      <c r="A5065" s="2">
        <v>5062</v>
      </c>
      <c r="B5065" s="2" t="str">
        <f>"201406014418"</f>
        <v>201406014418</v>
      </c>
    </row>
    <row r="5066" spans="1:2" x14ac:dyDescent="0.25">
      <c r="A5066" s="2">
        <v>5063</v>
      </c>
      <c r="B5066" s="2" t="str">
        <f>"201406014427"</f>
        <v>201406014427</v>
      </c>
    </row>
    <row r="5067" spans="1:2" x14ac:dyDescent="0.25">
      <c r="A5067" s="2">
        <v>5064</v>
      </c>
      <c r="B5067" s="2" t="str">
        <f>"201406014664"</f>
        <v>201406014664</v>
      </c>
    </row>
    <row r="5068" spans="1:2" x14ac:dyDescent="0.25">
      <c r="A5068" s="2">
        <v>5065</v>
      </c>
      <c r="B5068" s="2" t="str">
        <f>"201406014869"</f>
        <v>201406014869</v>
      </c>
    </row>
    <row r="5069" spans="1:2" x14ac:dyDescent="0.25">
      <c r="A5069" s="2">
        <v>5066</v>
      </c>
      <c r="B5069" s="2" t="str">
        <f>"201406014937"</f>
        <v>201406014937</v>
      </c>
    </row>
    <row r="5070" spans="1:2" x14ac:dyDescent="0.25">
      <c r="A5070" s="2">
        <v>5067</v>
      </c>
      <c r="B5070" s="2" t="str">
        <f>"201406015081"</f>
        <v>201406015081</v>
      </c>
    </row>
    <row r="5071" spans="1:2" x14ac:dyDescent="0.25">
      <c r="A5071" s="2">
        <v>5068</v>
      </c>
      <c r="B5071" s="2" t="str">
        <f>"201406015105"</f>
        <v>201406015105</v>
      </c>
    </row>
    <row r="5072" spans="1:2" x14ac:dyDescent="0.25">
      <c r="A5072" s="2">
        <v>5069</v>
      </c>
      <c r="B5072" s="2" t="str">
        <f>"201406015113"</f>
        <v>201406015113</v>
      </c>
    </row>
    <row r="5073" spans="1:2" x14ac:dyDescent="0.25">
      <c r="A5073" s="2">
        <v>5070</v>
      </c>
      <c r="B5073" s="2" t="str">
        <f>"201406015136"</f>
        <v>201406015136</v>
      </c>
    </row>
    <row r="5074" spans="1:2" x14ac:dyDescent="0.25">
      <c r="A5074" s="2">
        <v>5071</v>
      </c>
      <c r="B5074" s="2" t="str">
        <f>"201406015145"</f>
        <v>201406015145</v>
      </c>
    </row>
    <row r="5075" spans="1:2" x14ac:dyDescent="0.25">
      <c r="A5075" s="2">
        <v>5072</v>
      </c>
      <c r="B5075" s="2" t="str">
        <f>"201406015190"</f>
        <v>201406015190</v>
      </c>
    </row>
    <row r="5076" spans="1:2" x14ac:dyDescent="0.25">
      <c r="A5076" s="2">
        <v>5073</v>
      </c>
      <c r="B5076" s="2" t="str">
        <f>"201406015387"</f>
        <v>201406015387</v>
      </c>
    </row>
    <row r="5077" spans="1:2" x14ac:dyDescent="0.25">
      <c r="A5077" s="2">
        <v>5074</v>
      </c>
      <c r="B5077" s="2" t="str">
        <f>"201406015433"</f>
        <v>201406015433</v>
      </c>
    </row>
    <row r="5078" spans="1:2" x14ac:dyDescent="0.25">
      <c r="A5078" s="2">
        <v>5075</v>
      </c>
      <c r="B5078" s="2" t="str">
        <f>"201406015471"</f>
        <v>201406015471</v>
      </c>
    </row>
    <row r="5079" spans="1:2" x14ac:dyDescent="0.25">
      <c r="A5079" s="2">
        <v>5076</v>
      </c>
      <c r="B5079" s="2" t="str">
        <f>"201406015511"</f>
        <v>201406015511</v>
      </c>
    </row>
    <row r="5080" spans="1:2" x14ac:dyDescent="0.25">
      <c r="A5080" s="2">
        <v>5077</v>
      </c>
      <c r="B5080" s="2" t="str">
        <f>"201406015616"</f>
        <v>201406015616</v>
      </c>
    </row>
    <row r="5081" spans="1:2" x14ac:dyDescent="0.25">
      <c r="A5081" s="2">
        <v>5078</v>
      </c>
      <c r="B5081" s="2" t="str">
        <f>"201406015620"</f>
        <v>201406015620</v>
      </c>
    </row>
    <row r="5082" spans="1:2" x14ac:dyDescent="0.25">
      <c r="A5082" s="2">
        <v>5079</v>
      </c>
      <c r="B5082" s="2" t="str">
        <f>"201406015688"</f>
        <v>201406015688</v>
      </c>
    </row>
    <row r="5083" spans="1:2" x14ac:dyDescent="0.25">
      <c r="A5083" s="2">
        <v>5080</v>
      </c>
      <c r="B5083" s="2" t="str">
        <f>"201406015803"</f>
        <v>201406015803</v>
      </c>
    </row>
    <row r="5084" spans="1:2" x14ac:dyDescent="0.25">
      <c r="A5084" s="2">
        <v>5081</v>
      </c>
      <c r="B5084" s="2" t="str">
        <f>"201406015815"</f>
        <v>201406015815</v>
      </c>
    </row>
    <row r="5085" spans="1:2" x14ac:dyDescent="0.25">
      <c r="A5085" s="2">
        <v>5082</v>
      </c>
      <c r="B5085" s="2" t="str">
        <f>"201406015850"</f>
        <v>201406015850</v>
      </c>
    </row>
    <row r="5086" spans="1:2" x14ac:dyDescent="0.25">
      <c r="A5086" s="2">
        <v>5083</v>
      </c>
      <c r="B5086" s="2" t="str">
        <f>"201406015856"</f>
        <v>201406015856</v>
      </c>
    </row>
    <row r="5087" spans="1:2" x14ac:dyDescent="0.25">
      <c r="A5087" s="2">
        <v>5084</v>
      </c>
      <c r="B5087" s="2" t="str">
        <f>"201406015865"</f>
        <v>201406015865</v>
      </c>
    </row>
    <row r="5088" spans="1:2" x14ac:dyDescent="0.25">
      <c r="A5088" s="2">
        <v>5085</v>
      </c>
      <c r="B5088" s="2" t="str">
        <f>"201406015873"</f>
        <v>201406015873</v>
      </c>
    </row>
    <row r="5089" spans="1:2" x14ac:dyDescent="0.25">
      <c r="A5089" s="2">
        <v>5086</v>
      </c>
      <c r="B5089" s="2" t="str">
        <f>"201406015895"</f>
        <v>201406015895</v>
      </c>
    </row>
    <row r="5090" spans="1:2" x14ac:dyDescent="0.25">
      <c r="A5090" s="2">
        <v>5087</v>
      </c>
      <c r="B5090" s="2" t="str">
        <f>"201406016028"</f>
        <v>201406016028</v>
      </c>
    </row>
    <row r="5091" spans="1:2" x14ac:dyDescent="0.25">
      <c r="A5091" s="2">
        <v>5088</v>
      </c>
      <c r="B5091" s="2" t="str">
        <f>"201406016169"</f>
        <v>201406016169</v>
      </c>
    </row>
    <row r="5092" spans="1:2" x14ac:dyDescent="0.25">
      <c r="A5092" s="2">
        <v>5089</v>
      </c>
      <c r="B5092" s="2" t="str">
        <f>"201406016227"</f>
        <v>201406016227</v>
      </c>
    </row>
    <row r="5093" spans="1:2" x14ac:dyDescent="0.25">
      <c r="A5093" s="2">
        <v>5090</v>
      </c>
      <c r="B5093" s="2" t="str">
        <f>"201406016282"</f>
        <v>201406016282</v>
      </c>
    </row>
    <row r="5094" spans="1:2" x14ac:dyDescent="0.25">
      <c r="A5094" s="2">
        <v>5091</v>
      </c>
      <c r="B5094" s="2" t="str">
        <f>"201406016325"</f>
        <v>201406016325</v>
      </c>
    </row>
    <row r="5095" spans="1:2" x14ac:dyDescent="0.25">
      <c r="A5095" s="2">
        <v>5092</v>
      </c>
      <c r="B5095" s="2" t="str">
        <f>"201406016328"</f>
        <v>201406016328</v>
      </c>
    </row>
    <row r="5096" spans="1:2" x14ac:dyDescent="0.25">
      <c r="A5096" s="2">
        <v>5093</v>
      </c>
      <c r="B5096" s="2" t="str">
        <f>"201406016656"</f>
        <v>201406016656</v>
      </c>
    </row>
    <row r="5097" spans="1:2" x14ac:dyDescent="0.25">
      <c r="A5097" s="2">
        <v>5094</v>
      </c>
      <c r="B5097" s="2" t="str">
        <f>"201406017242"</f>
        <v>201406017242</v>
      </c>
    </row>
    <row r="5098" spans="1:2" x14ac:dyDescent="0.25">
      <c r="A5098" s="2">
        <v>5095</v>
      </c>
      <c r="B5098" s="2" t="str">
        <f>"201406017370"</f>
        <v>201406017370</v>
      </c>
    </row>
    <row r="5099" spans="1:2" x14ac:dyDescent="0.25">
      <c r="A5099" s="2">
        <v>5096</v>
      </c>
      <c r="B5099" s="2" t="str">
        <f>"201406017384"</f>
        <v>201406017384</v>
      </c>
    </row>
    <row r="5100" spans="1:2" x14ac:dyDescent="0.25">
      <c r="A5100" s="2">
        <v>5097</v>
      </c>
      <c r="B5100" s="2" t="str">
        <f>"201406017390"</f>
        <v>201406017390</v>
      </c>
    </row>
    <row r="5101" spans="1:2" x14ac:dyDescent="0.25">
      <c r="A5101" s="2">
        <v>5098</v>
      </c>
      <c r="B5101" s="2" t="str">
        <f>"201406017443"</f>
        <v>201406017443</v>
      </c>
    </row>
    <row r="5102" spans="1:2" x14ac:dyDescent="0.25">
      <c r="A5102" s="2">
        <v>5099</v>
      </c>
      <c r="B5102" s="2" t="str">
        <f>"201406017489"</f>
        <v>201406017489</v>
      </c>
    </row>
    <row r="5103" spans="1:2" x14ac:dyDescent="0.25">
      <c r="A5103" s="2">
        <v>5100</v>
      </c>
      <c r="B5103" s="2" t="str">
        <f>"201406017587"</f>
        <v>201406017587</v>
      </c>
    </row>
    <row r="5104" spans="1:2" x14ac:dyDescent="0.25">
      <c r="A5104" s="2">
        <v>5101</v>
      </c>
      <c r="B5104" s="2" t="str">
        <f>"201406017607"</f>
        <v>201406017607</v>
      </c>
    </row>
    <row r="5105" spans="1:2" x14ac:dyDescent="0.25">
      <c r="A5105" s="2">
        <v>5102</v>
      </c>
      <c r="B5105" s="2" t="str">
        <f>"201406017805"</f>
        <v>201406017805</v>
      </c>
    </row>
    <row r="5106" spans="1:2" x14ac:dyDescent="0.25">
      <c r="A5106" s="2">
        <v>5103</v>
      </c>
      <c r="B5106" s="2" t="str">
        <f>"201406017866"</f>
        <v>201406017866</v>
      </c>
    </row>
    <row r="5107" spans="1:2" x14ac:dyDescent="0.25">
      <c r="A5107" s="2">
        <v>5104</v>
      </c>
      <c r="B5107" s="2" t="str">
        <f>"201406017961"</f>
        <v>201406017961</v>
      </c>
    </row>
    <row r="5108" spans="1:2" x14ac:dyDescent="0.25">
      <c r="A5108" s="2">
        <v>5105</v>
      </c>
      <c r="B5108" s="2" t="str">
        <f>"201406018126"</f>
        <v>201406018126</v>
      </c>
    </row>
    <row r="5109" spans="1:2" x14ac:dyDescent="0.25">
      <c r="A5109" s="2">
        <v>5106</v>
      </c>
      <c r="B5109" s="2" t="str">
        <f>"201406018228"</f>
        <v>201406018228</v>
      </c>
    </row>
    <row r="5110" spans="1:2" x14ac:dyDescent="0.25">
      <c r="A5110" s="2">
        <v>5107</v>
      </c>
      <c r="B5110" s="2" t="str">
        <f>"201406018300"</f>
        <v>201406018300</v>
      </c>
    </row>
    <row r="5111" spans="1:2" x14ac:dyDescent="0.25">
      <c r="A5111" s="2">
        <v>5108</v>
      </c>
      <c r="B5111" s="2" t="str">
        <f>"201406018357"</f>
        <v>201406018357</v>
      </c>
    </row>
    <row r="5112" spans="1:2" x14ac:dyDescent="0.25">
      <c r="A5112" s="2">
        <v>5109</v>
      </c>
      <c r="B5112" s="2" t="str">
        <f>"201406018395"</f>
        <v>201406018395</v>
      </c>
    </row>
    <row r="5113" spans="1:2" x14ac:dyDescent="0.25">
      <c r="A5113" s="2">
        <v>5110</v>
      </c>
      <c r="B5113" s="2" t="str">
        <f>"201406018464"</f>
        <v>201406018464</v>
      </c>
    </row>
    <row r="5114" spans="1:2" x14ac:dyDescent="0.25">
      <c r="A5114" s="2">
        <v>5111</v>
      </c>
      <c r="B5114" s="2" t="str">
        <f>"201406018497"</f>
        <v>201406018497</v>
      </c>
    </row>
    <row r="5115" spans="1:2" x14ac:dyDescent="0.25">
      <c r="A5115" s="2">
        <v>5112</v>
      </c>
      <c r="B5115" s="2" t="str">
        <f>"201406018598"</f>
        <v>201406018598</v>
      </c>
    </row>
    <row r="5116" spans="1:2" x14ac:dyDescent="0.25">
      <c r="A5116" s="2">
        <v>5113</v>
      </c>
      <c r="B5116" s="2" t="str">
        <f>"201406018679"</f>
        <v>201406018679</v>
      </c>
    </row>
    <row r="5117" spans="1:2" x14ac:dyDescent="0.25">
      <c r="A5117" s="2">
        <v>5114</v>
      </c>
      <c r="B5117" s="2" t="str">
        <f>"201406018680"</f>
        <v>201406018680</v>
      </c>
    </row>
    <row r="5118" spans="1:2" x14ac:dyDescent="0.25">
      <c r="A5118" s="2">
        <v>5115</v>
      </c>
      <c r="B5118" s="2" t="str">
        <f>"201406018722"</f>
        <v>201406018722</v>
      </c>
    </row>
    <row r="5119" spans="1:2" x14ac:dyDescent="0.25">
      <c r="A5119" s="2">
        <v>5116</v>
      </c>
      <c r="B5119" s="2" t="str">
        <f>"201406018849"</f>
        <v>201406018849</v>
      </c>
    </row>
    <row r="5120" spans="1:2" x14ac:dyDescent="0.25">
      <c r="A5120" s="2">
        <v>5117</v>
      </c>
      <c r="B5120" s="2" t="str">
        <f>"201406018926"</f>
        <v>201406018926</v>
      </c>
    </row>
    <row r="5121" spans="1:2" x14ac:dyDescent="0.25">
      <c r="A5121" s="2">
        <v>5118</v>
      </c>
      <c r="B5121" s="2" t="str">
        <f>"201406018949"</f>
        <v>201406018949</v>
      </c>
    </row>
    <row r="5122" spans="1:2" x14ac:dyDescent="0.25">
      <c r="A5122" s="2">
        <v>5119</v>
      </c>
      <c r="B5122" s="2" t="str">
        <f>"201406019029"</f>
        <v>201406019029</v>
      </c>
    </row>
    <row r="5123" spans="1:2" x14ac:dyDescent="0.25">
      <c r="A5123" s="2">
        <v>5120</v>
      </c>
      <c r="B5123" s="2" t="str">
        <f>"201406019044"</f>
        <v>201406019044</v>
      </c>
    </row>
    <row r="5124" spans="1:2" x14ac:dyDescent="0.25">
      <c r="A5124" s="2">
        <v>5121</v>
      </c>
      <c r="B5124" s="2" t="str">
        <f>"201407000197"</f>
        <v>201407000197</v>
      </c>
    </row>
    <row r="5125" spans="1:2" x14ac:dyDescent="0.25">
      <c r="A5125" s="2">
        <v>5122</v>
      </c>
      <c r="B5125" s="2" t="str">
        <f>"201408000017"</f>
        <v>201408000017</v>
      </c>
    </row>
    <row r="5126" spans="1:2" x14ac:dyDescent="0.25">
      <c r="A5126" s="2">
        <v>5123</v>
      </c>
      <c r="B5126" s="2" t="str">
        <f>"201408000136"</f>
        <v>201408000136</v>
      </c>
    </row>
    <row r="5127" spans="1:2" x14ac:dyDescent="0.25">
      <c r="A5127" s="2">
        <v>5124</v>
      </c>
      <c r="B5127" s="2" t="str">
        <f>"201409000219"</f>
        <v>201409000219</v>
      </c>
    </row>
    <row r="5128" spans="1:2" x14ac:dyDescent="0.25">
      <c r="A5128" s="2">
        <v>5125</v>
      </c>
      <c r="B5128" s="2" t="str">
        <f>"201409000262"</f>
        <v>201409000262</v>
      </c>
    </row>
    <row r="5129" spans="1:2" x14ac:dyDescent="0.25">
      <c r="A5129" s="2">
        <v>5126</v>
      </c>
      <c r="B5129" s="2" t="str">
        <f>"201409000275"</f>
        <v>201409000275</v>
      </c>
    </row>
    <row r="5130" spans="1:2" x14ac:dyDescent="0.25">
      <c r="A5130" s="2">
        <v>5127</v>
      </c>
      <c r="B5130" s="2" t="str">
        <f>"201409000303"</f>
        <v>201409000303</v>
      </c>
    </row>
    <row r="5131" spans="1:2" x14ac:dyDescent="0.25">
      <c r="A5131" s="2">
        <v>5128</v>
      </c>
      <c r="B5131" s="2" t="str">
        <f>"201409000420"</f>
        <v>201409000420</v>
      </c>
    </row>
    <row r="5132" spans="1:2" x14ac:dyDescent="0.25">
      <c r="A5132" s="2">
        <v>5129</v>
      </c>
      <c r="B5132" s="2" t="str">
        <f>"201409000448"</f>
        <v>201409000448</v>
      </c>
    </row>
    <row r="5133" spans="1:2" x14ac:dyDescent="0.25">
      <c r="A5133" s="2">
        <v>5130</v>
      </c>
      <c r="B5133" s="2" t="str">
        <f>"201409000516"</f>
        <v>201409000516</v>
      </c>
    </row>
    <row r="5134" spans="1:2" x14ac:dyDescent="0.25">
      <c r="A5134" s="2">
        <v>5131</v>
      </c>
      <c r="B5134" s="2" t="str">
        <f>"201409000591"</f>
        <v>201409000591</v>
      </c>
    </row>
    <row r="5135" spans="1:2" x14ac:dyDescent="0.25">
      <c r="A5135" s="2">
        <v>5132</v>
      </c>
      <c r="B5135" s="2" t="str">
        <f>"201409000734"</f>
        <v>201409000734</v>
      </c>
    </row>
    <row r="5136" spans="1:2" x14ac:dyDescent="0.25">
      <c r="A5136" s="2">
        <v>5133</v>
      </c>
      <c r="B5136" s="2" t="str">
        <f>"201409000818"</f>
        <v>201409000818</v>
      </c>
    </row>
    <row r="5137" spans="1:2" x14ac:dyDescent="0.25">
      <c r="A5137" s="2">
        <v>5134</v>
      </c>
      <c r="B5137" s="2" t="str">
        <f>"201409000895"</f>
        <v>201409000895</v>
      </c>
    </row>
    <row r="5138" spans="1:2" x14ac:dyDescent="0.25">
      <c r="A5138" s="2">
        <v>5135</v>
      </c>
      <c r="B5138" s="2" t="str">
        <f>"201409000899"</f>
        <v>201409000899</v>
      </c>
    </row>
    <row r="5139" spans="1:2" x14ac:dyDescent="0.25">
      <c r="A5139" s="2">
        <v>5136</v>
      </c>
      <c r="B5139" s="2" t="str">
        <f>"201409001048"</f>
        <v>201409001048</v>
      </c>
    </row>
    <row r="5140" spans="1:2" x14ac:dyDescent="0.25">
      <c r="A5140" s="2">
        <v>5137</v>
      </c>
      <c r="B5140" s="2" t="str">
        <f>"201409001157"</f>
        <v>201409001157</v>
      </c>
    </row>
    <row r="5141" spans="1:2" x14ac:dyDescent="0.25">
      <c r="A5141" s="2">
        <v>5138</v>
      </c>
      <c r="B5141" s="2" t="str">
        <f>"201409001164"</f>
        <v>201409001164</v>
      </c>
    </row>
    <row r="5142" spans="1:2" x14ac:dyDescent="0.25">
      <c r="A5142" s="2">
        <v>5139</v>
      </c>
      <c r="B5142" s="2" t="str">
        <f>"201409001216"</f>
        <v>201409001216</v>
      </c>
    </row>
    <row r="5143" spans="1:2" x14ac:dyDescent="0.25">
      <c r="A5143" s="2">
        <v>5140</v>
      </c>
      <c r="B5143" s="2" t="str">
        <f>"201409001230"</f>
        <v>201409001230</v>
      </c>
    </row>
    <row r="5144" spans="1:2" x14ac:dyDescent="0.25">
      <c r="A5144" s="2">
        <v>5141</v>
      </c>
      <c r="B5144" s="2" t="str">
        <f>"201409001270"</f>
        <v>201409001270</v>
      </c>
    </row>
    <row r="5145" spans="1:2" x14ac:dyDescent="0.25">
      <c r="A5145" s="2">
        <v>5142</v>
      </c>
      <c r="B5145" s="2" t="str">
        <f>"201409001369"</f>
        <v>201409001369</v>
      </c>
    </row>
    <row r="5146" spans="1:2" x14ac:dyDescent="0.25">
      <c r="A5146" s="2">
        <v>5143</v>
      </c>
      <c r="B5146" s="2" t="str">
        <f>"201409001394"</f>
        <v>201409001394</v>
      </c>
    </row>
    <row r="5147" spans="1:2" x14ac:dyDescent="0.25">
      <c r="A5147" s="2">
        <v>5144</v>
      </c>
      <c r="B5147" s="2" t="str">
        <f>"201409001432"</f>
        <v>201409001432</v>
      </c>
    </row>
    <row r="5148" spans="1:2" x14ac:dyDescent="0.25">
      <c r="A5148" s="2">
        <v>5145</v>
      </c>
      <c r="B5148" s="2" t="str">
        <f>"201409001548"</f>
        <v>201409001548</v>
      </c>
    </row>
    <row r="5149" spans="1:2" x14ac:dyDescent="0.25">
      <c r="A5149" s="2">
        <v>5146</v>
      </c>
      <c r="B5149" s="2" t="str">
        <f>"201409001668"</f>
        <v>201409001668</v>
      </c>
    </row>
    <row r="5150" spans="1:2" x14ac:dyDescent="0.25">
      <c r="A5150" s="2">
        <v>5147</v>
      </c>
      <c r="B5150" s="2" t="str">
        <f>"201409001732"</f>
        <v>201409001732</v>
      </c>
    </row>
    <row r="5151" spans="1:2" x14ac:dyDescent="0.25">
      <c r="A5151" s="2">
        <v>5148</v>
      </c>
      <c r="B5151" s="2" t="str">
        <f>"201409001771"</f>
        <v>201409001771</v>
      </c>
    </row>
    <row r="5152" spans="1:2" x14ac:dyDescent="0.25">
      <c r="A5152" s="2">
        <v>5149</v>
      </c>
      <c r="B5152" s="2" t="str">
        <f>"201409001791"</f>
        <v>201409001791</v>
      </c>
    </row>
    <row r="5153" spans="1:2" x14ac:dyDescent="0.25">
      <c r="A5153" s="2">
        <v>5150</v>
      </c>
      <c r="B5153" s="2" t="str">
        <f>"201409001801"</f>
        <v>201409001801</v>
      </c>
    </row>
    <row r="5154" spans="1:2" x14ac:dyDescent="0.25">
      <c r="A5154" s="2">
        <v>5151</v>
      </c>
      <c r="B5154" s="2" t="str">
        <f>"201409001942"</f>
        <v>201409001942</v>
      </c>
    </row>
    <row r="5155" spans="1:2" x14ac:dyDescent="0.25">
      <c r="A5155" s="2">
        <v>5152</v>
      </c>
      <c r="B5155" s="2" t="str">
        <f>"201409002032"</f>
        <v>201409002032</v>
      </c>
    </row>
    <row r="5156" spans="1:2" x14ac:dyDescent="0.25">
      <c r="A5156" s="2">
        <v>5153</v>
      </c>
      <c r="B5156" s="2" t="str">
        <f>"201409002199"</f>
        <v>201409002199</v>
      </c>
    </row>
    <row r="5157" spans="1:2" x14ac:dyDescent="0.25">
      <c r="A5157" s="2">
        <v>5154</v>
      </c>
      <c r="B5157" s="2" t="str">
        <f>"201409002326"</f>
        <v>201409002326</v>
      </c>
    </row>
    <row r="5158" spans="1:2" x14ac:dyDescent="0.25">
      <c r="A5158" s="2">
        <v>5155</v>
      </c>
      <c r="B5158" s="2" t="str">
        <f>"201409002380"</f>
        <v>201409002380</v>
      </c>
    </row>
    <row r="5159" spans="1:2" x14ac:dyDescent="0.25">
      <c r="A5159" s="2">
        <v>5156</v>
      </c>
      <c r="B5159" s="2" t="str">
        <f>"201409002391"</f>
        <v>201409002391</v>
      </c>
    </row>
    <row r="5160" spans="1:2" x14ac:dyDescent="0.25">
      <c r="A5160" s="2">
        <v>5157</v>
      </c>
      <c r="B5160" s="2" t="str">
        <f>"201409002407"</f>
        <v>201409002407</v>
      </c>
    </row>
    <row r="5161" spans="1:2" x14ac:dyDescent="0.25">
      <c r="A5161" s="2">
        <v>5158</v>
      </c>
      <c r="B5161" s="2" t="str">
        <f>"201409002422"</f>
        <v>201409002422</v>
      </c>
    </row>
    <row r="5162" spans="1:2" x14ac:dyDescent="0.25">
      <c r="A5162" s="2">
        <v>5159</v>
      </c>
      <c r="B5162" s="2" t="str">
        <f>"201409002437"</f>
        <v>201409002437</v>
      </c>
    </row>
    <row r="5163" spans="1:2" x14ac:dyDescent="0.25">
      <c r="A5163" s="2">
        <v>5160</v>
      </c>
      <c r="B5163" s="2" t="str">
        <f>"201409002513"</f>
        <v>201409002513</v>
      </c>
    </row>
    <row r="5164" spans="1:2" x14ac:dyDescent="0.25">
      <c r="A5164" s="2">
        <v>5161</v>
      </c>
      <c r="B5164" s="2" t="str">
        <f>"201409002540"</f>
        <v>201409002540</v>
      </c>
    </row>
    <row r="5165" spans="1:2" x14ac:dyDescent="0.25">
      <c r="A5165" s="2">
        <v>5162</v>
      </c>
      <c r="B5165" s="2" t="str">
        <f>"201409002580"</f>
        <v>201409002580</v>
      </c>
    </row>
    <row r="5166" spans="1:2" x14ac:dyDescent="0.25">
      <c r="A5166" s="2">
        <v>5163</v>
      </c>
      <c r="B5166" s="2" t="str">
        <f>"201409002610"</f>
        <v>201409002610</v>
      </c>
    </row>
    <row r="5167" spans="1:2" x14ac:dyDescent="0.25">
      <c r="A5167" s="2">
        <v>5164</v>
      </c>
      <c r="B5167" s="2" t="str">
        <f>"201409002723"</f>
        <v>201409002723</v>
      </c>
    </row>
    <row r="5168" spans="1:2" x14ac:dyDescent="0.25">
      <c r="A5168" s="2">
        <v>5165</v>
      </c>
      <c r="B5168" s="2" t="str">
        <f>"201409002753"</f>
        <v>201409002753</v>
      </c>
    </row>
    <row r="5169" spans="1:2" x14ac:dyDescent="0.25">
      <c r="A5169" s="2">
        <v>5166</v>
      </c>
      <c r="B5169" s="2" t="str">
        <f>"201409002803"</f>
        <v>201409002803</v>
      </c>
    </row>
    <row r="5170" spans="1:2" x14ac:dyDescent="0.25">
      <c r="A5170" s="2">
        <v>5167</v>
      </c>
      <c r="B5170" s="2" t="str">
        <f>"201409002838"</f>
        <v>201409002838</v>
      </c>
    </row>
    <row r="5171" spans="1:2" x14ac:dyDescent="0.25">
      <c r="A5171" s="2">
        <v>5168</v>
      </c>
      <c r="B5171" s="2" t="str">
        <f>"201409003035"</f>
        <v>201409003035</v>
      </c>
    </row>
    <row r="5172" spans="1:2" x14ac:dyDescent="0.25">
      <c r="A5172" s="2">
        <v>5169</v>
      </c>
      <c r="B5172" s="2" t="str">
        <f>"201409003036"</f>
        <v>201409003036</v>
      </c>
    </row>
    <row r="5173" spans="1:2" x14ac:dyDescent="0.25">
      <c r="A5173" s="2">
        <v>5170</v>
      </c>
      <c r="B5173" s="2" t="str">
        <f>"201409003102"</f>
        <v>201409003102</v>
      </c>
    </row>
    <row r="5174" spans="1:2" x14ac:dyDescent="0.25">
      <c r="A5174" s="2">
        <v>5171</v>
      </c>
      <c r="B5174" s="2" t="str">
        <f>"201409003239"</f>
        <v>201409003239</v>
      </c>
    </row>
    <row r="5175" spans="1:2" x14ac:dyDescent="0.25">
      <c r="A5175" s="2">
        <v>5172</v>
      </c>
      <c r="B5175" s="2" t="str">
        <f>"201409003365"</f>
        <v>201409003365</v>
      </c>
    </row>
    <row r="5176" spans="1:2" x14ac:dyDescent="0.25">
      <c r="A5176" s="2">
        <v>5173</v>
      </c>
      <c r="B5176" s="2" t="str">
        <f>"201409003369"</f>
        <v>201409003369</v>
      </c>
    </row>
    <row r="5177" spans="1:2" x14ac:dyDescent="0.25">
      <c r="A5177" s="2">
        <v>5174</v>
      </c>
      <c r="B5177" s="2" t="str">
        <f>"201409003445"</f>
        <v>201409003445</v>
      </c>
    </row>
    <row r="5178" spans="1:2" x14ac:dyDescent="0.25">
      <c r="A5178" s="2">
        <v>5175</v>
      </c>
      <c r="B5178" s="2" t="str">
        <f>"201409003512"</f>
        <v>201409003512</v>
      </c>
    </row>
    <row r="5179" spans="1:2" x14ac:dyDescent="0.25">
      <c r="A5179" s="2">
        <v>5176</v>
      </c>
      <c r="B5179" s="2" t="str">
        <f>"201409003515"</f>
        <v>201409003515</v>
      </c>
    </row>
    <row r="5180" spans="1:2" x14ac:dyDescent="0.25">
      <c r="A5180" s="2">
        <v>5177</v>
      </c>
      <c r="B5180" s="2" t="str">
        <f>"201409003554"</f>
        <v>201409003554</v>
      </c>
    </row>
    <row r="5181" spans="1:2" x14ac:dyDescent="0.25">
      <c r="A5181" s="2">
        <v>5178</v>
      </c>
      <c r="B5181" s="2" t="str">
        <f>"201409003648"</f>
        <v>201409003648</v>
      </c>
    </row>
    <row r="5182" spans="1:2" x14ac:dyDescent="0.25">
      <c r="A5182" s="2">
        <v>5179</v>
      </c>
      <c r="B5182" s="2" t="str">
        <f>"201409003710"</f>
        <v>201409003710</v>
      </c>
    </row>
    <row r="5183" spans="1:2" x14ac:dyDescent="0.25">
      <c r="A5183" s="2">
        <v>5180</v>
      </c>
      <c r="B5183" s="2" t="str">
        <f>"201409003900"</f>
        <v>201409003900</v>
      </c>
    </row>
    <row r="5184" spans="1:2" x14ac:dyDescent="0.25">
      <c r="A5184" s="2">
        <v>5181</v>
      </c>
      <c r="B5184" s="2" t="str">
        <f>"201409004116"</f>
        <v>201409004116</v>
      </c>
    </row>
    <row r="5185" spans="1:2" x14ac:dyDescent="0.25">
      <c r="A5185" s="2">
        <v>5182</v>
      </c>
      <c r="B5185" s="2" t="str">
        <f>"201409004161"</f>
        <v>201409004161</v>
      </c>
    </row>
    <row r="5186" spans="1:2" x14ac:dyDescent="0.25">
      <c r="A5186" s="2">
        <v>5183</v>
      </c>
      <c r="B5186" s="2" t="str">
        <f>"201409004283"</f>
        <v>201409004283</v>
      </c>
    </row>
    <row r="5187" spans="1:2" x14ac:dyDescent="0.25">
      <c r="A5187" s="2">
        <v>5184</v>
      </c>
      <c r="B5187" s="2" t="str">
        <f>"201409004434"</f>
        <v>201409004434</v>
      </c>
    </row>
    <row r="5188" spans="1:2" x14ac:dyDescent="0.25">
      <c r="A5188" s="2">
        <v>5185</v>
      </c>
      <c r="B5188" s="2" t="str">
        <f>"201409004515"</f>
        <v>201409004515</v>
      </c>
    </row>
    <row r="5189" spans="1:2" x14ac:dyDescent="0.25">
      <c r="A5189" s="2">
        <v>5186</v>
      </c>
      <c r="B5189" s="2" t="str">
        <f>"201409004778"</f>
        <v>201409004778</v>
      </c>
    </row>
    <row r="5190" spans="1:2" x14ac:dyDescent="0.25">
      <c r="A5190" s="2">
        <v>5187</v>
      </c>
      <c r="B5190" s="2" t="str">
        <f>"201409004807"</f>
        <v>201409004807</v>
      </c>
    </row>
    <row r="5191" spans="1:2" x14ac:dyDescent="0.25">
      <c r="A5191" s="2">
        <v>5188</v>
      </c>
      <c r="B5191" s="2" t="str">
        <f>"201409004838"</f>
        <v>201409004838</v>
      </c>
    </row>
    <row r="5192" spans="1:2" x14ac:dyDescent="0.25">
      <c r="A5192" s="2">
        <v>5189</v>
      </c>
      <c r="B5192" s="2" t="str">
        <f>"201409004839"</f>
        <v>201409004839</v>
      </c>
    </row>
    <row r="5193" spans="1:2" x14ac:dyDescent="0.25">
      <c r="A5193" s="2">
        <v>5190</v>
      </c>
      <c r="B5193" s="2" t="str">
        <f>"201409004845"</f>
        <v>201409004845</v>
      </c>
    </row>
    <row r="5194" spans="1:2" x14ac:dyDescent="0.25">
      <c r="A5194" s="2">
        <v>5191</v>
      </c>
      <c r="B5194" s="2" t="str">
        <f>"201409004850"</f>
        <v>201409004850</v>
      </c>
    </row>
    <row r="5195" spans="1:2" x14ac:dyDescent="0.25">
      <c r="A5195" s="2">
        <v>5192</v>
      </c>
      <c r="B5195" s="2" t="str">
        <f>"201409004892"</f>
        <v>201409004892</v>
      </c>
    </row>
    <row r="5196" spans="1:2" x14ac:dyDescent="0.25">
      <c r="A5196" s="2">
        <v>5193</v>
      </c>
      <c r="B5196" s="2" t="str">
        <f>"201409004958"</f>
        <v>201409004958</v>
      </c>
    </row>
    <row r="5197" spans="1:2" x14ac:dyDescent="0.25">
      <c r="A5197" s="2">
        <v>5194</v>
      </c>
      <c r="B5197" s="2" t="str">
        <f>"201409004965"</f>
        <v>201409004965</v>
      </c>
    </row>
    <row r="5198" spans="1:2" x14ac:dyDescent="0.25">
      <c r="A5198" s="2">
        <v>5195</v>
      </c>
      <c r="B5198" s="2" t="str">
        <f>"201409005019"</f>
        <v>201409005019</v>
      </c>
    </row>
    <row r="5199" spans="1:2" x14ac:dyDescent="0.25">
      <c r="A5199" s="2">
        <v>5196</v>
      </c>
      <c r="B5199" s="2" t="str">
        <f>"201409005021"</f>
        <v>201409005021</v>
      </c>
    </row>
    <row r="5200" spans="1:2" x14ac:dyDescent="0.25">
      <c r="A5200" s="2">
        <v>5197</v>
      </c>
      <c r="B5200" s="2" t="str">
        <f>"201409005083"</f>
        <v>201409005083</v>
      </c>
    </row>
    <row r="5201" spans="1:2" x14ac:dyDescent="0.25">
      <c r="A5201" s="2">
        <v>5198</v>
      </c>
      <c r="B5201" s="2" t="str">
        <f>"201409005122"</f>
        <v>201409005122</v>
      </c>
    </row>
    <row r="5202" spans="1:2" x14ac:dyDescent="0.25">
      <c r="A5202" s="2">
        <v>5199</v>
      </c>
      <c r="B5202" s="2" t="str">
        <f>"201409005317"</f>
        <v>201409005317</v>
      </c>
    </row>
    <row r="5203" spans="1:2" x14ac:dyDescent="0.25">
      <c r="A5203" s="2">
        <v>5200</v>
      </c>
      <c r="B5203" s="2" t="str">
        <f>"201409005384"</f>
        <v>201409005384</v>
      </c>
    </row>
    <row r="5204" spans="1:2" x14ac:dyDescent="0.25">
      <c r="A5204" s="2">
        <v>5201</v>
      </c>
      <c r="B5204" s="2" t="str">
        <f>"201409005702"</f>
        <v>201409005702</v>
      </c>
    </row>
    <row r="5205" spans="1:2" x14ac:dyDescent="0.25">
      <c r="A5205" s="2">
        <v>5202</v>
      </c>
      <c r="B5205" s="2" t="str">
        <f>"201409005875"</f>
        <v>201409005875</v>
      </c>
    </row>
    <row r="5206" spans="1:2" x14ac:dyDescent="0.25">
      <c r="A5206" s="2">
        <v>5203</v>
      </c>
      <c r="B5206" s="2" t="str">
        <f>"201409006026"</f>
        <v>201409006026</v>
      </c>
    </row>
    <row r="5207" spans="1:2" x14ac:dyDescent="0.25">
      <c r="A5207" s="2">
        <v>5204</v>
      </c>
      <c r="B5207" s="2" t="str">
        <f>"201409006051"</f>
        <v>201409006051</v>
      </c>
    </row>
    <row r="5208" spans="1:2" x14ac:dyDescent="0.25">
      <c r="A5208" s="2">
        <v>5205</v>
      </c>
      <c r="B5208" s="2" t="str">
        <f>"201409006320"</f>
        <v>201409006320</v>
      </c>
    </row>
    <row r="5209" spans="1:2" x14ac:dyDescent="0.25">
      <c r="A5209" s="2">
        <v>5206</v>
      </c>
      <c r="B5209" s="2" t="str">
        <f>"201409006345"</f>
        <v>201409006345</v>
      </c>
    </row>
    <row r="5210" spans="1:2" x14ac:dyDescent="0.25">
      <c r="A5210" s="2">
        <v>5207</v>
      </c>
      <c r="B5210" s="2" t="str">
        <f>"201409006400"</f>
        <v>201409006400</v>
      </c>
    </row>
    <row r="5211" spans="1:2" x14ac:dyDescent="0.25">
      <c r="A5211" s="2">
        <v>5208</v>
      </c>
      <c r="B5211" s="2" t="str">
        <f>"201409006530"</f>
        <v>201409006530</v>
      </c>
    </row>
    <row r="5212" spans="1:2" x14ac:dyDescent="0.25">
      <c r="A5212" s="2">
        <v>5209</v>
      </c>
      <c r="B5212" s="2" t="str">
        <f>"201409006630"</f>
        <v>201409006630</v>
      </c>
    </row>
    <row r="5213" spans="1:2" x14ac:dyDescent="0.25">
      <c r="A5213" s="2">
        <v>5210</v>
      </c>
      <c r="B5213" s="2" t="str">
        <f>"201409006803"</f>
        <v>201409006803</v>
      </c>
    </row>
    <row r="5214" spans="1:2" x14ac:dyDescent="0.25">
      <c r="A5214" s="2">
        <v>5211</v>
      </c>
      <c r="B5214" s="2" t="str">
        <f>"201409006923"</f>
        <v>201409006923</v>
      </c>
    </row>
    <row r="5215" spans="1:2" x14ac:dyDescent="0.25">
      <c r="A5215" s="2">
        <v>5212</v>
      </c>
      <c r="B5215" s="2" t="str">
        <f>"201409007072"</f>
        <v>201409007072</v>
      </c>
    </row>
    <row r="5216" spans="1:2" x14ac:dyDescent="0.25">
      <c r="A5216" s="2">
        <v>5213</v>
      </c>
      <c r="B5216" s="2" t="str">
        <f>"201409007092"</f>
        <v>201409007092</v>
      </c>
    </row>
    <row r="5217" spans="1:2" x14ac:dyDescent="0.25">
      <c r="A5217" s="2">
        <v>5214</v>
      </c>
      <c r="B5217" s="2" t="str">
        <f>"201410000155"</f>
        <v>201410000155</v>
      </c>
    </row>
    <row r="5218" spans="1:2" x14ac:dyDescent="0.25">
      <c r="A5218" s="2">
        <v>5215</v>
      </c>
      <c r="B5218" s="2" t="str">
        <f>"201410000278"</f>
        <v>201410000278</v>
      </c>
    </row>
    <row r="5219" spans="1:2" x14ac:dyDescent="0.25">
      <c r="A5219" s="2">
        <v>5216</v>
      </c>
      <c r="B5219" s="2" t="str">
        <f>"201410000404"</f>
        <v>201410000404</v>
      </c>
    </row>
    <row r="5220" spans="1:2" x14ac:dyDescent="0.25">
      <c r="A5220" s="2">
        <v>5217</v>
      </c>
      <c r="B5220" s="2" t="str">
        <f>"201410000433"</f>
        <v>201410000433</v>
      </c>
    </row>
    <row r="5221" spans="1:2" x14ac:dyDescent="0.25">
      <c r="A5221" s="2">
        <v>5218</v>
      </c>
      <c r="B5221" s="2" t="str">
        <f>"201410000450"</f>
        <v>201410000450</v>
      </c>
    </row>
    <row r="5222" spans="1:2" x14ac:dyDescent="0.25">
      <c r="A5222" s="2">
        <v>5219</v>
      </c>
      <c r="B5222" s="2" t="str">
        <f>"201410000481"</f>
        <v>201410000481</v>
      </c>
    </row>
    <row r="5223" spans="1:2" x14ac:dyDescent="0.25">
      <c r="A5223" s="2">
        <v>5220</v>
      </c>
      <c r="B5223" s="2" t="str">
        <f>"201410000588"</f>
        <v>201410000588</v>
      </c>
    </row>
    <row r="5224" spans="1:2" x14ac:dyDescent="0.25">
      <c r="A5224" s="2">
        <v>5221</v>
      </c>
      <c r="B5224" s="2" t="str">
        <f>"201410000629"</f>
        <v>201410000629</v>
      </c>
    </row>
    <row r="5225" spans="1:2" x14ac:dyDescent="0.25">
      <c r="A5225" s="2">
        <v>5222</v>
      </c>
      <c r="B5225" s="2" t="str">
        <f>"201410000719"</f>
        <v>201410000719</v>
      </c>
    </row>
    <row r="5226" spans="1:2" x14ac:dyDescent="0.25">
      <c r="A5226" s="2">
        <v>5223</v>
      </c>
      <c r="B5226" s="2" t="str">
        <f>"201410000729"</f>
        <v>201410000729</v>
      </c>
    </row>
    <row r="5227" spans="1:2" x14ac:dyDescent="0.25">
      <c r="A5227" s="2">
        <v>5224</v>
      </c>
      <c r="B5227" s="2" t="str">
        <f>"201410000896"</f>
        <v>201410000896</v>
      </c>
    </row>
    <row r="5228" spans="1:2" x14ac:dyDescent="0.25">
      <c r="A5228" s="2">
        <v>5225</v>
      </c>
      <c r="B5228" s="2" t="str">
        <f>"201410000918"</f>
        <v>201410000918</v>
      </c>
    </row>
    <row r="5229" spans="1:2" x14ac:dyDescent="0.25">
      <c r="A5229" s="2">
        <v>5226</v>
      </c>
      <c r="B5229" s="2" t="str">
        <f>"201410000959"</f>
        <v>201410000959</v>
      </c>
    </row>
    <row r="5230" spans="1:2" x14ac:dyDescent="0.25">
      <c r="A5230" s="2">
        <v>5227</v>
      </c>
      <c r="B5230" s="2" t="str">
        <f>"201410000970"</f>
        <v>201410000970</v>
      </c>
    </row>
    <row r="5231" spans="1:2" x14ac:dyDescent="0.25">
      <c r="A5231" s="2">
        <v>5228</v>
      </c>
      <c r="B5231" s="2" t="str">
        <f>"201410001025"</f>
        <v>201410001025</v>
      </c>
    </row>
    <row r="5232" spans="1:2" x14ac:dyDescent="0.25">
      <c r="A5232" s="2">
        <v>5229</v>
      </c>
      <c r="B5232" s="2" t="str">
        <f>"201410001040"</f>
        <v>201410001040</v>
      </c>
    </row>
    <row r="5233" spans="1:2" x14ac:dyDescent="0.25">
      <c r="A5233" s="2">
        <v>5230</v>
      </c>
      <c r="B5233" s="2" t="str">
        <f>"201410001110"</f>
        <v>201410001110</v>
      </c>
    </row>
    <row r="5234" spans="1:2" x14ac:dyDescent="0.25">
      <c r="A5234" s="2">
        <v>5231</v>
      </c>
      <c r="B5234" s="2" t="str">
        <f>"201410001146"</f>
        <v>201410001146</v>
      </c>
    </row>
    <row r="5235" spans="1:2" x14ac:dyDescent="0.25">
      <c r="A5235" s="2">
        <v>5232</v>
      </c>
      <c r="B5235" s="2" t="str">
        <f>"201410001183"</f>
        <v>201410001183</v>
      </c>
    </row>
    <row r="5236" spans="1:2" x14ac:dyDescent="0.25">
      <c r="A5236" s="2">
        <v>5233</v>
      </c>
      <c r="B5236" s="2" t="str">
        <f>"201410001292"</f>
        <v>201410001292</v>
      </c>
    </row>
    <row r="5237" spans="1:2" x14ac:dyDescent="0.25">
      <c r="A5237" s="2">
        <v>5234</v>
      </c>
      <c r="B5237" s="2" t="str">
        <f>"201410001357"</f>
        <v>201410001357</v>
      </c>
    </row>
    <row r="5238" spans="1:2" x14ac:dyDescent="0.25">
      <c r="A5238" s="2">
        <v>5235</v>
      </c>
      <c r="B5238" s="2" t="str">
        <f>"201410001370"</f>
        <v>201410001370</v>
      </c>
    </row>
    <row r="5239" spans="1:2" x14ac:dyDescent="0.25">
      <c r="A5239" s="2">
        <v>5236</v>
      </c>
      <c r="B5239" s="2" t="str">
        <f>"201410001467"</f>
        <v>201410001467</v>
      </c>
    </row>
    <row r="5240" spans="1:2" x14ac:dyDescent="0.25">
      <c r="A5240" s="2">
        <v>5237</v>
      </c>
      <c r="B5240" s="2" t="str">
        <f>"201410001535"</f>
        <v>201410001535</v>
      </c>
    </row>
    <row r="5241" spans="1:2" x14ac:dyDescent="0.25">
      <c r="A5241" s="2">
        <v>5238</v>
      </c>
      <c r="B5241" s="2" t="str">
        <f>"201410001764"</f>
        <v>201410001764</v>
      </c>
    </row>
    <row r="5242" spans="1:2" x14ac:dyDescent="0.25">
      <c r="A5242" s="2">
        <v>5239</v>
      </c>
      <c r="B5242" s="2" t="str">
        <f>"201410001771"</f>
        <v>201410001771</v>
      </c>
    </row>
    <row r="5243" spans="1:2" x14ac:dyDescent="0.25">
      <c r="A5243" s="2">
        <v>5240</v>
      </c>
      <c r="B5243" s="2" t="str">
        <f>"201410001832"</f>
        <v>201410001832</v>
      </c>
    </row>
    <row r="5244" spans="1:2" x14ac:dyDescent="0.25">
      <c r="A5244" s="2">
        <v>5241</v>
      </c>
      <c r="B5244" s="2" t="str">
        <f>"201410001850"</f>
        <v>201410001850</v>
      </c>
    </row>
    <row r="5245" spans="1:2" x14ac:dyDescent="0.25">
      <c r="A5245" s="2">
        <v>5242</v>
      </c>
      <c r="B5245" s="2" t="str">
        <f>"201410001858"</f>
        <v>201410001858</v>
      </c>
    </row>
    <row r="5246" spans="1:2" x14ac:dyDescent="0.25">
      <c r="A5246" s="2">
        <v>5243</v>
      </c>
      <c r="B5246" s="2" t="str">
        <f>"201410001871"</f>
        <v>201410001871</v>
      </c>
    </row>
    <row r="5247" spans="1:2" x14ac:dyDescent="0.25">
      <c r="A5247" s="2">
        <v>5244</v>
      </c>
      <c r="B5247" s="2" t="str">
        <f>"201410001904"</f>
        <v>201410001904</v>
      </c>
    </row>
    <row r="5248" spans="1:2" x14ac:dyDescent="0.25">
      <c r="A5248" s="2">
        <v>5245</v>
      </c>
      <c r="B5248" s="2" t="str">
        <f>"201410001935"</f>
        <v>201410001935</v>
      </c>
    </row>
    <row r="5249" spans="1:2" x14ac:dyDescent="0.25">
      <c r="A5249" s="2">
        <v>5246</v>
      </c>
      <c r="B5249" s="2" t="str">
        <f>"201410002087"</f>
        <v>201410002087</v>
      </c>
    </row>
    <row r="5250" spans="1:2" x14ac:dyDescent="0.25">
      <c r="A5250" s="2">
        <v>5247</v>
      </c>
      <c r="B5250" s="2" t="str">
        <f>"201410002093"</f>
        <v>201410002093</v>
      </c>
    </row>
    <row r="5251" spans="1:2" x14ac:dyDescent="0.25">
      <c r="A5251" s="2">
        <v>5248</v>
      </c>
      <c r="B5251" s="2" t="str">
        <f>"201410002247"</f>
        <v>201410002247</v>
      </c>
    </row>
    <row r="5252" spans="1:2" x14ac:dyDescent="0.25">
      <c r="A5252" s="2">
        <v>5249</v>
      </c>
      <c r="B5252" s="2" t="str">
        <f>"201410002279"</f>
        <v>201410002279</v>
      </c>
    </row>
    <row r="5253" spans="1:2" x14ac:dyDescent="0.25">
      <c r="A5253" s="2">
        <v>5250</v>
      </c>
      <c r="B5253" s="2" t="str">
        <f>"201410002323"</f>
        <v>201410002323</v>
      </c>
    </row>
    <row r="5254" spans="1:2" x14ac:dyDescent="0.25">
      <c r="A5254" s="2">
        <v>5251</v>
      </c>
      <c r="B5254" s="2" t="str">
        <f>"201410002452"</f>
        <v>201410002452</v>
      </c>
    </row>
    <row r="5255" spans="1:2" x14ac:dyDescent="0.25">
      <c r="A5255" s="2">
        <v>5252</v>
      </c>
      <c r="B5255" s="2" t="str">
        <f>"201410002678"</f>
        <v>201410002678</v>
      </c>
    </row>
    <row r="5256" spans="1:2" x14ac:dyDescent="0.25">
      <c r="A5256" s="2">
        <v>5253</v>
      </c>
      <c r="B5256" s="2" t="str">
        <f>"201410002724"</f>
        <v>201410002724</v>
      </c>
    </row>
    <row r="5257" spans="1:2" x14ac:dyDescent="0.25">
      <c r="A5257" s="2">
        <v>5254</v>
      </c>
      <c r="B5257" s="2" t="str">
        <f>"201410002858"</f>
        <v>201410002858</v>
      </c>
    </row>
    <row r="5258" spans="1:2" x14ac:dyDescent="0.25">
      <c r="A5258" s="2">
        <v>5255</v>
      </c>
      <c r="B5258" s="2" t="str">
        <f>"201410002899"</f>
        <v>201410002899</v>
      </c>
    </row>
    <row r="5259" spans="1:2" x14ac:dyDescent="0.25">
      <c r="A5259" s="2">
        <v>5256</v>
      </c>
      <c r="B5259" s="2" t="str">
        <f>"201410002917"</f>
        <v>201410002917</v>
      </c>
    </row>
    <row r="5260" spans="1:2" x14ac:dyDescent="0.25">
      <c r="A5260" s="2">
        <v>5257</v>
      </c>
      <c r="B5260" s="2" t="str">
        <f>"201410002992"</f>
        <v>201410002992</v>
      </c>
    </row>
    <row r="5261" spans="1:2" x14ac:dyDescent="0.25">
      <c r="A5261" s="2">
        <v>5258</v>
      </c>
      <c r="B5261" s="2" t="str">
        <f>"201410003085"</f>
        <v>201410003085</v>
      </c>
    </row>
    <row r="5262" spans="1:2" x14ac:dyDescent="0.25">
      <c r="A5262" s="2">
        <v>5259</v>
      </c>
      <c r="B5262" s="2" t="str">
        <f>"201410003238"</f>
        <v>201410003238</v>
      </c>
    </row>
    <row r="5263" spans="1:2" x14ac:dyDescent="0.25">
      <c r="A5263" s="2">
        <v>5260</v>
      </c>
      <c r="B5263" s="2" t="str">
        <f>"201410003358"</f>
        <v>201410003358</v>
      </c>
    </row>
    <row r="5264" spans="1:2" x14ac:dyDescent="0.25">
      <c r="A5264" s="2">
        <v>5261</v>
      </c>
      <c r="B5264" s="2" t="str">
        <f>"201410003382"</f>
        <v>201410003382</v>
      </c>
    </row>
    <row r="5265" spans="1:2" x14ac:dyDescent="0.25">
      <c r="A5265" s="2">
        <v>5262</v>
      </c>
      <c r="B5265" s="2" t="str">
        <f>"201410003434"</f>
        <v>201410003434</v>
      </c>
    </row>
    <row r="5266" spans="1:2" x14ac:dyDescent="0.25">
      <c r="A5266" s="2">
        <v>5263</v>
      </c>
      <c r="B5266" s="2" t="str">
        <f>"201410003499"</f>
        <v>201410003499</v>
      </c>
    </row>
    <row r="5267" spans="1:2" x14ac:dyDescent="0.25">
      <c r="A5267" s="2">
        <v>5264</v>
      </c>
      <c r="B5267" s="2" t="str">
        <f>"201410003672"</f>
        <v>201410003672</v>
      </c>
    </row>
    <row r="5268" spans="1:2" x14ac:dyDescent="0.25">
      <c r="A5268" s="2">
        <v>5265</v>
      </c>
      <c r="B5268" s="2" t="str">
        <f>"201410003841"</f>
        <v>201410003841</v>
      </c>
    </row>
    <row r="5269" spans="1:2" x14ac:dyDescent="0.25">
      <c r="A5269" s="2">
        <v>5266</v>
      </c>
      <c r="B5269" s="2" t="str">
        <f>"201410003970"</f>
        <v>201410003970</v>
      </c>
    </row>
    <row r="5270" spans="1:2" x14ac:dyDescent="0.25">
      <c r="A5270" s="2">
        <v>5267</v>
      </c>
      <c r="B5270" s="2" t="str">
        <f>"201410004000"</f>
        <v>201410004000</v>
      </c>
    </row>
    <row r="5271" spans="1:2" x14ac:dyDescent="0.25">
      <c r="A5271" s="2">
        <v>5268</v>
      </c>
      <c r="B5271" s="2" t="str">
        <f>"201410004046"</f>
        <v>201410004046</v>
      </c>
    </row>
    <row r="5272" spans="1:2" x14ac:dyDescent="0.25">
      <c r="A5272" s="2">
        <v>5269</v>
      </c>
      <c r="B5272" s="2" t="str">
        <f>"201410004051"</f>
        <v>201410004051</v>
      </c>
    </row>
    <row r="5273" spans="1:2" x14ac:dyDescent="0.25">
      <c r="A5273" s="2">
        <v>5270</v>
      </c>
      <c r="B5273" s="2" t="str">
        <f>"201410004095"</f>
        <v>201410004095</v>
      </c>
    </row>
    <row r="5274" spans="1:2" x14ac:dyDescent="0.25">
      <c r="A5274" s="2">
        <v>5271</v>
      </c>
      <c r="B5274" s="2" t="str">
        <f>"201410004132"</f>
        <v>201410004132</v>
      </c>
    </row>
    <row r="5275" spans="1:2" x14ac:dyDescent="0.25">
      <c r="A5275" s="2">
        <v>5272</v>
      </c>
      <c r="B5275" s="2" t="str">
        <f>"201410004404"</f>
        <v>201410004404</v>
      </c>
    </row>
    <row r="5276" spans="1:2" x14ac:dyDescent="0.25">
      <c r="A5276" s="2">
        <v>5273</v>
      </c>
      <c r="B5276" s="2" t="str">
        <f>"201410004454"</f>
        <v>201410004454</v>
      </c>
    </row>
    <row r="5277" spans="1:2" x14ac:dyDescent="0.25">
      <c r="A5277" s="2">
        <v>5274</v>
      </c>
      <c r="B5277" s="2" t="str">
        <f>"201410004464"</f>
        <v>201410004464</v>
      </c>
    </row>
    <row r="5278" spans="1:2" x14ac:dyDescent="0.25">
      <c r="A5278" s="2">
        <v>5275</v>
      </c>
      <c r="B5278" s="2" t="str">
        <f>"201410004485"</f>
        <v>201410004485</v>
      </c>
    </row>
    <row r="5279" spans="1:2" x14ac:dyDescent="0.25">
      <c r="A5279" s="2">
        <v>5276</v>
      </c>
      <c r="B5279" s="2" t="str">
        <f>"201410004620"</f>
        <v>201410004620</v>
      </c>
    </row>
    <row r="5280" spans="1:2" x14ac:dyDescent="0.25">
      <c r="A5280" s="2">
        <v>5277</v>
      </c>
      <c r="B5280" s="2" t="str">
        <f>"201410004640"</f>
        <v>201410004640</v>
      </c>
    </row>
    <row r="5281" spans="1:2" x14ac:dyDescent="0.25">
      <c r="A5281" s="2">
        <v>5278</v>
      </c>
      <c r="B5281" s="2" t="str">
        <f>"201410004708"</f>
        <v>201410004708</v>
      </c>
    </row>
    <row r="5282" spans="1:2" x14ac:dyDescent="0.25">
      <c r="A5282" s="2">
        <v>5279</v>
      </c>
      <c r="B5282" s="2" t="str">
        <f>"201410005338"</f>
        <v>201410005338</v>
      </c>
    </row>
    <row r="5283" spans="1:2" x14ac:dyDescent="0.25">
      <c r="A5283" s="2">
        <v>5280</v>
      </c>
      <c r="B5283" s="2" t="str">
        <f>"201410005354"</f>
        <v>201410005354</v>
      </c>
    </row>
    <row r="5284" spans="1:2" x14ac:dyDescent="0.25">
      <c r="A5284" s="2">
        <v>5281</v>
      </c>
      <c r="B5284" s="2" t="str">
        <f>"201410005362"</f>
        <v>201410005362</v>
      </c>
    </row>
    <row r="5285" spans="1:2" x14ac:dyDescent="0.25">
      <c r="A5285" s="2">
        <v>5282</v>
      </c>
      <c r="B5285" s="2" t="str">
        <f>"201410005408"</f>
        <v>201410005408</v>
      </c>
    </row>
    <row r="5286" spans="1:2" x14ac:dyDescent="0.25">
      <c r="A5286" s="2">
        <v>5283</v>
      </c>
      <c r="B5286" s="2" t="str">
        <f>"201410005427"</f>
        <v>201410005427</v>
      </c>
    </row>
    <row r="5287" spans="1:2" x14ac:dyDescent="0.25">
      <c r="A5287" s="2">
        <v>5284</v>
      </c>
      <c r="B5287" s="2" t="str">
        <f>"201410005575"</f>
        <v>201410005575</v>
      </c>
    </row>
    <row r="5288" spans="1:2" x14ac:dyDescent="0.25">
      <c r="A5288" s="2">
        <v>5285</v>
      </c>
      <c r="B5288" s="2" t="str">
        <f>"201410005654"</f>
        <v>201410005654</v>
      </c>
    </row>
    <row r="5289" spans="1:2" x14ac:dyDescent="0.25">
      <c r="A5289" s="2">
        <v>5286</v>
      </c>
      <c r="B5289" s="2" t="str">
        <f>"201410005798"</f>
        <v>201410005798</v>
      </c>
    </row>
    <row r="5290" spans="1:2" x14ac:dyDescent="0.25">
      <c r="A5290" s="2">
        <v>5287</v>
      </c>
      <c r="B5290" s="2" t="str">
        <f>"201410005895"</f>
        <v>201410005895</v>
      </c>
    </row>
    <row r="5291" spans="1:2" x14ac:dyDescent="0.25">
      <c r="A5291" s="2">
        <v>5288</v>
      </c>
      <c r="B5291" s="2" t="str">
        <f>"201410006180"</f>
        <v>201410006180</v>
      </c>
    </row>
    <row r="5292" spans="1:2" x14ac:dyDescent="0.25">
      <c r="A5292" s="2">
        <v>5289</v>
      </c>
      <c r="B5292" s="2" t="str">
        <f>"201410006330"</f>
        <v>201410006330</v>
      </c>
    </row>
    <row r="5293" spans="1:2" x14ac:dyDescent="0.25">
      <c r="A5293" s="2">
        <v>5290</v>
      </c>
      <c r="B5293" s="2" t="str">
        <f>"201410006396"</f>
        <v>201410006396</v>
      </c>
    </row>
    <row r="5294" spans="1:2" x14ac:dyDescent="0.25">
      <c r="A5294" s="2">
        <v>5291</v>
      </c>
      <c r="B5294" s="2" t="str">
        <f>"201410006441"</f>
        <v>201410006441</v>
      </c>
    </row>
    <row r="5295" spans="1:2" x14ac:dyDescent="0.25">
      <c r="A5295" s="2">
        <v>5292</v>
      </c>
      <c r="B5295" s="2" t="str">
        <f>"201410006474"</f>
        <v>201410006474</v>
      </c>
    </row>
    <row r="5296" spans="1:2" x14ac:dyDescent="0.25">
      <c r="A5296" s="2">
        <v>5293</v>
      </c>
      <c r="B5296" s="2" t="str">
        <f>"201410006491"</f>
        <v>201410006491</v>
      </c>
    </row>
    <row r="5297" spans="1:2" x14ac:dyDescent="0.25">
      <c r="A5297" s="2">
        <v>5294</v>
      </c>
      <c r="B5297" s="2" t="str">
        <f>"201410006589"</f>
        <v>201410006589</v>
      </c>
    </row>
    <row r="5298" spans="1:2" x14ac:dyDescent="0.25">
      <c r="A5298" s="2">
        <v>5295</v>
      </c>
      <c r="B5298" s="2" t="str">
        <f>"201410006681"</f>
        <v>201410006681</v>
      </c>
    </row>
    <row r="5299" spans="1:2" x14ac:dyDescent="0.25">
      <c r="A5299" s="2">
        <v>5296</v>
      </c>
      <c r="B5299" s="2" t="str">
        <f>"201410006706"</f>
        <v>201410006706</v>
      </c>
    </row>
    <row r="5300" spans="1:2" x14ac:dyDescent="0.25">
      <c r="A5300" s="2">
        <v>5297</v>
      </c>
      <c r="B5300" s="2" t="str">
        <f>"201410006838"</f>
        <v>201410006838</v>
      </c>
    </row>
    <row r="5301" spans="1:2" x14ac:dyDescent="0.25">
      <c r="A5301" s="2">
        <v>5298</v>
      </c>
      <c r="B5301" s="2" t="str">
        <f>"201410006879"</f>
        <v>201410006879</v>
      </c>
    </row>
    <row r="5302" spans="1:2" x14ac:dyDescent="0.25">
      <c r="A5302" s="2">
        <v>5299</v>
      </c>
      <c r="B5302" s="2" t="str">
        <f>"201410007280"</f>
        <v>201410007280</v>
      </c>
    </row>
    <row r="5303" spans="1:2" x14ac:dyDescent="0.25">
      <c r="A5303" s="2">
        <v>5300</v>
      </c>
      <c r="B5303" s="2" t="str">
        <f>"201410007313"</f>
        <v>201410007313</v>
      </c>
    </row>
    <row r="5304" spans="1:2" x14ac:dyDescent="0.25">
      <c r="A5304" s="2">
        <v>5301</v>
      </c>
      <c r="B5304" s="2" t="str">
        <f>"201410007601"</f>
        <v>201410007601</v>
      </c>
    </row>
    <row r="5305" spans="1:2" x14ac:dyDescent="0.25">
      <c r="A5305" s="2">
        <v>5302</v>
      </c>
      <c r="B5305" s="2" t="str">
        <f>"201410007822"</f>
        <v>201410007822</v>
      </c>
    </row>
    <row r="5306" spans="1:2" x14ac:dyDescent="0.25">
      <c r="A5306" s="2">
        <v>5303</v>
      </c>
      <c r="B5306" s="2" t="str">
        <f>"201410007855"</f>
        <v>201410007855</v>
      </c>
    </row>
    <row r="5307" spans="1:2" x14ac:dyDescent="0.25">
      <c r="A5307" s="2">
        <v>5304</v>
      </c>
      <c r="B5307" s="2" t="str">
        <f>"201410007857"</f>
        <v>201410007857</v>
      </c>
    </row>
    <row r="5308" spans="1:2" x14ac:dyDescent="0.25">
      <c r="A5308" s="2">
        <v>5305</v>
      </c>
      <c r="B5308" s="2" t="str">
        <f>"201410007891"</f>
        <v>201410007891</v>
      </c>
    </row>
    <row r="5309" spans="1:2" x14ac:dyDescent="0.25">
      <c r="A5309" s="2">
        <v>5306</v>
      </c>
      <c r="B5309" s="2" t="str">
        <f>"201410008166"</f>
        <v>201410008166</v>
      </c>
    </row>
    <row r="5310" spans="1:2" x14ac:dyDescent="0.25">
      <c r="A5310" s="2">
        <v>5307</v>
      </c>
      <c r="B5310" s="2" t="str">
        <f>"201410008177"</f>
        <v>201410008177</v>
      </c>
    </row>
    <row r="5311" spans="1:2" x14ac:dyDescent="0.25">
      <c r="A5311" s="2">
        <v>5308</v>
      </c>
      <c r="B5311" s="2" t="str">
        <f>"201410008208"</f>
        <v>201410008208</v>
      </c>
    </row>
    <row r="5312" spans="1:2" x14ac:dyDescent="0.25">
      <c r="A5312" s="2">
        <v>5309</v>
      </c>
      <c r="B5312" s="2" t="str">
        <f>"201410008215"</f>
        <v>201410008215</v>
      </c>
    </row>
    <row r="5313" spans="1:2" x14ac:dyDescent="0.25">
      <c r="A5313" s="2">
        <v>5310</v>
      </c>
      <c r="B5313" s="2" t="str">
        <f>"201410008381"</f>
        <v>201410008381</v>
      </c>
    </row>
    <row r="5314" spans="1:2" x14ac:dyDescent="0.25">
      <c r="A5314" s="2">
        <v>5311</v>
      </c>
      <c r="B5314" s="2" t="str">
        <f>"201410008467"</f>
        <v>201410008467</v>
      </c>
    </row>
    <row r="5315" spans="1:2" x14ac:dyDescent="0.25">
      <c r="A5315" s="2">
        <v>5312</v>
      </c>
      <c r="B5315" s="2" t="str">
        <f>"201410008502"</f>
        <v>201410008502</v>
      </c>
    </row>
    <row r="5316" spans="1:2" x14ac:dyDescent="0.25">
      <c r="A5316" s="2">
        <v>5313</v>
      </c>
      <c r="B5316" s="2" t="str">
        <f>"201410008655"</f>
        <v>201410008655</v>
      </c>
    </row>
    <row r="5317" spans="1:2" x14ac:dyDescent="0.25">
      <c r="A5317" s="2">
        <v>5314</v>
      </c>
      <c r="B5317" s="2" t="str">
        <f>"201410008703"</f>
        <v>201410008703</v>
      </c>
    </row>
    <row r="5318" spans="1:2" x14ac:dyDescent="0.25">
      <c r="A5318" s="2">
        <v>5315</v>
      </c>
      <c r="B5318" s="2" t="str">
        <f>"201410008776"</f>
        <v>201410008776</v>
      </c>
    </row>
    <row r="5319" spans="1:2" x14ac:dyDescent="0.25">
      <c r="A5319" s="2">
        <v>5316</v>
      </c>
      <c r="B5319" s="2" t="str">
        <f>"201410008782"</f>
        <v>201410008782</v>
      </c>
    </row>
    <row r="5320" spans="1:2" x14ac:dyDescent="0.25">
      <c r="A5320" s="2">
        <v>5317</v>
      </c>
      <c r="B5320" s="2" t="str">
        <f>"201410008810"</f>
        <v>201410008810</v>
      </c>
    </row>
    <row r="5321" spans="1:2" x14ac:dyDescent="0.25">
      <c r="A5321" s="2">
        <v>5318</v>
      </c>
      <c r="B5321" s="2" t="str">
        <f>"201410008887"</f>
        <v>201410008887</v>
      </c>
    </row>
    <row r="5322" spans="1:2" x14ac:dyDescent="0.25">
      <c r="A5322" s="2">
        <v>5319</v>
      </c>
      <c r="B5322" s="2" t="str">
        <f>"201410009147"</f>
        <v>201410009147</v>
      </c>
    </row>
    <row r="5323" spans="1:2" x14ac:dyDescent="0.25">
      <c r="A5323" s="2">
        <v>5320</v>
      </c>
      <c r="B5323" s="2" t="str">
        <f>"201410009419"</f>
        <v>201410009419</v>
      </c>
    </row>
    <row r="5324" spans="1:2" x14ac:dyDescent="0.25">
      <c r="A5324" s="2">
        <v>5321</v>
      </c>
      <c r="B5324" s="2" t="str">
        <f>"201410009468"</f>
        <v>201410009468</v>
      </c>
    </row>
    <row r="5325" spans="1:2" x14ac:dyDescent="0.25">
      <c r="A5325" s="2">
        <v>5322</v>
      </c>
      <c r="B5325" s="2" t="str">
        <f>"201410009712"</f>
        <v>201410009712</v>
      </c>
    </row>
    <row r="5326" spans="1:2" x14ac:dyDescent="0.25">
      <c r="A5326" s="2">
        <v>5323</v>
      </c>
      <c r="B5326" s="2" t="str">
        <f>"201410009900"</f>
        <v>201410009900</v>
      </c>
    </row>
    <row r="5327" spans="1:2" x14ac:dyDescent="0.25">
      <c r="A5327" s="2">
        <v>5324</v>
      </c>
      <c r="B5327" s="2" t="str">
        <f>"201410009902"</f>
        <v>201410009902</v>
      </c>
    </row>
    <row r="5328" spans="1:2" x14ac:dyDescent="0.25">
      <c r="A5328" s="2">
        <v>5325</v>
      </c>
      <c r="B5328" s="2" t="str">
        <f>"201410009996"</f>
        <v>201410009996</v>
      </c>
    </row>
    <row r="5329" spans="1:2" x14ac:dyDescent="0.25">
      <c r="A5329" s="2">
        <v>5326</v>
      </c>
      <c r="B5329" s="2" t="str">
        <f>"201410010343"</f>
        <v>201410010343</v>
      </c>
    </row>
    <row r="5330" spans="1:2" x14ac:dyDescent="0.25">
      <c r="A5330" s="2">
        <v>5327</v>
      </c>
      <c r="B5330" s="2" t="str">
        <f>"201410010569"</f>
        <v>201410010569</v>
      </c>
    </row>
    <row r="5331" spans="1:2" x14ac:dyDescent="0.25">
      <c r="A5331" s="2">
        <v>5328</v>
      </c>
      <c r="B5331" s="2" t="str">
        <f>"201410010983"</f>
        <v>201410010983</v>
      </c>
    </row>
    <row r="5332" spans="1:2" x14ac:dyDescent="0.25">
      <c r="A5332" s="2">
        <v>5329</v>
      </c>
      <c r="B5332" s="2" t="str">
        <f>"201410010998"</f>
        <v>201410010998</v>
      </c>
    </row>
    <row r="5333" spans="1:2" x14ac:dyDescent="0.25">
      <c r="A5333" s="2">
        <v>5330</v>
      </c>
      <c r="B5333" s="2" t="str">
        <f>"201410011054"</f>
        <v>201410011054</v>
      </c>
    </row>
    <row r="5334" spans="1:2" x14ac:dyDescent="0.25">
      <c r="A5334" s="2">
        <v>5331</v>
      </c>
      <c r="B5334" s="2" t="str">
        <f>"201410011387"</f>
        <v>201410011387</v>
      </c>
    </row>
    <row r="5335" spans="1:2" x14ac:dyDescent="0.25">
      <c r="A5335" s="2">
        <v>5332</v>
      </c>
      <c r="B5335" s="2" t="str">
        <f>"201410011393"</f>
        <v>201410011393</v>
      </c>
    </row>
    <row r="5336" spans="1:2" x14ac:dyDescent="0.25">
      <c r="A5336" s="2">
        <v>5333</v>
      </c>
      <c r="B5336" s="2" t="str">
        <f>"201410011401"</f>
        <v>201410011401</v>
      </c>
    </row>
    <row r="5337" spans="1:2" x14ac:dyDescent="0.25">
      <c r="A5337" s="2">
        <v>5334</v>
      </c>
      <c r="B5337" s="2" t="str">
        <f>"201410011646"</f>
        <v>201410011646</v>
      </c>
    </row>
    <row r="5338" spans="1:2" x14ac:dyDescent="0.25">
      <c r="A5338" s="2">
        <v>5335</v>
      </c>
      <c r="B5338" s="2" t="str">
        <f>"201410011934"</f>
        <v>201410011934</v>
      </c>
    </row>
    <row r="5339" spans="1:2" x14ac:dyDescent="0.25">
      <c r="A5339" s="2">
        <v>5336</v>
      </c>
      <c r="B5339" s="2" t="str">
        <f>"201410011980"</f>
        <v>201410011980</v>
      </c>
    </row>
    <row r="5340" spans="1:2" x14ac:dyDescent="0.25">
      <c r="A5340" s="2">
        <v>5337</v>
      </c>
      <c r="B5340" s="2" t="str">
        <f>"201410012023"</f>
        <v>201410012023</v>
      </c>
    </row>
    <row r="5341" spans="1:2" x14ac:dyDescent="0.25">
      <c r="A5341" s="2">
        <v>5338</v>
      </c>
      <c r="B5341" s="2" t="str">
        <f>"201410012105"</f>
        <v>201410012105</v>
      </c>
    </row>
    <row r="5342" spans="1:2" x14ac:dyDescent="0.25">
      <c r="A5342" s="2">
        <v>5339</v>
      </c>
      <c r="B5342" s="2" t="str">
        <f>"201410012117"</f>
        <v>201410012117</v>
      </c>
    </row>
    <row r="5343" spans="1:2" x14ac:dyDescent="0.25">
      <c r="A5343" s="2">
        <v>5340</v>
      </c>
      <c r="B5343" s="2" t="str">
        <f>"201410012271"</f>
        <v>201410012271</v>
      </c>
    </row>
    <row r="5344" spans="1:2" x14ac:dyDescent="0.25">
      <c r="A5344" s="2">
        <v>5341</v>
      </c>
      <c r="B5344" s="2" t="str">
        <f>"201410012277"</f>
        <v>201410012277</v>
      </c>
    </row>
    <row r="5345" spans="1:2" x14ac:dyDescent="0.25">
      <c r="A5345" s="2">
        <v>5342</v>
      </c>
      <c r="B5345" s="2" t="str">
        <f>"201410012291"</f>
        <v>201410012291</v>
      </c>
    </row>
    <row r="5346" spans="1:2" x14ac:dyDescent="0.25">
      <c r="A5346" s="2">
        <v>5343</v>
      </c>
      <c r="B5346" s="2" t="str">
        <f>"201410012359"</f>
        <v>201410012359</v>
      </c>
    </row>
    <row r="5347" spans="1:2" x14ac:dyDescent="0.25">
      <c r="A5347" s="2">
        <v>5344</v>
      </c>
      <c r="B5347" s="2" t="str">
        <f>"201410012516"</f>
        <v>201410012516</v>
      </c>
    </row>
    <row r="5348" spans="1:2" x14ac:dyDescent="0.25">
      <c r="A5348" s="2">
        <v>5345</v>
      </c>
      <c r="B5348" s="2" t="str">
        <f>"201410012518"</f>
        <v>201410012518</v>
      </c>
    </row>
    <row r="5349" spans="1:2" x14ac:dyDescent="0.25">
      <c r="A5349" s="2">
        <v>5346</v>
      </c>
      <c r="B5349" s="2" t="str">
        <f>"201410012628"</f>
        <v>201410012628</v>
      </c>
    </row>
    <row r="5350" spans="1:2" x14ac:dyDescent="0.25">
      <c r="A5350" s="2">
        <v>5347</v>
      </c>
      <c r="B5350" s="2" t="str">
        <f>"201410012660"</f>
        <v>201410012660</v>
      </c>
    </row>
    <row r="5351" spans="1:2" x14ac:dyDescent="0.25">
      <c r="A5351" s="2">
        <v>5348</v>
      </c>
      <c r="B5351" s="2" t="str">
        <f>"201410012714"</f>
        <v>201410012714</v>
      </c>
    </row>
    <row r="5352" spans="1:2" x14ac:dyDescent="0.25">
      <c r="A5352" s="2">
        <v>5349</v>
      </c>
      <c r="B5352" s="2" t="str">
        <f>"201410012730"</f>
        <v>201410012730</v>
      </c>
    </row>
    <row r="5353" spans="1:2" x14ac:dyDescent="0.25">
      <c r="A5353" s="2">
        <v>5350</v>
      </c>
      <c r="B5353" s="2" t="str">
        <f>"201410012779"</f>
        <v>201410012779</v>
      </c>
    </row>
    <row r="5354" spans="1:2" x14ac:dyDescent="0.25">
      <c r="A5354" s="2">
        <v>5351</v>
      </c>
      <c r="B5354" s="2" t="str">
        <f>"201410012807"</f>
        <v>201410012807</v>
      </c>
    </row>
    <row r="5355" spans="1:2" x14ac:dyDescent="0.25">
      <c r="A5355" s="2">
        <v>5352</v>
      </c>
      <c r="B5355" s="2" t="str">
        <f>"201411000031"</f>
        <v>201411000031</v>
      </c>
    </row>
    <row r="5356" spans="1:2" x14ac:dyDescent="0.25">
      <c r="A5356" s="2">
        <v>5353</v>
      </c>
      <c r="B5356" s="2" t="str">
        <f>"201411000038"</f>
        <v>201411000038</v>
      </c>
    </row>
    <row r="5357" spans="1:2" x14ac:dyDescent="0.25">
      <c r="A5357" s="2">
        <v>5354</v>
      </c>
      <c r="B5357" s="2" t="str">
        <f>"201411000080"</f>
        <v>201411000080</v>
      </c>
    </row>
    <row r="5358" spans="1:2" x14ac:dyDescent="0.25">
      <c r="A5358" s="2">
        <v>5355</v>
      </c>
      <c r="B5358" s="2" t="str">
        <f>"201411000085"</f>
        <v>201411000085</v>
      </c>
    </row>
    <row r="5359" spans="1:2" x14ac:dyDescent="0.25">
      <c r="A5359" s="2">
        <v>5356</v>
      </c>
      <c r="B5359" s="2" t="str">
        <f>"201411000126"</f>
        <v>201411000126</v>
      </c>
    </row>
    <row r="5360" spans="1:2" x14ac:dyDescent="0.25">
      <c r="A5360" s="2">
        <v>5357</v>
      </c>
      <c r="B5360" s="2" t="str">
        <f>"201411000133"</f>
        <v>201411000133</v>
      </c>
    </row>
    <row r="5361" spans="1:2" x14ac:dyDescent="0.25">
      <c r="A5361" s="2">
        <v>5358</v>
      </c>
      <c r="B5361" s="2" t="str">
        <f>"201411000193"</f>
        <v>201411000193</v>
      </c>
    </row>
    <row r="5362" spans="1:2" x14ac:dyDescent="0.25">
      <c r="A5362" s="2">
        <v>5359</v>
      </c>
      <c r="B5362" s="2" t="str">
        <f>"201411000381"</f>
        <v>201411000381</v>
      </c>
    </row>
    <row r="5363" spans="1:2" x14ac:dyDescent="0.25">
      <c r="A5363" s="2">
        <v>5360</v>
      </c>
      <c r="B5363" s="2" t="str">
        <f>"201411000398"</f>
        <v>201411000398</v>
      </c>
    </row>
    <row r="5364" spans="1:2" x14ac:dyDescent="0.25">
      <c r="A5364" s="2">
        <v>5361</v>
      </c>
      <c r="B5364" s="2" t="str">
        <f>"201411000459"</f>
        <v>201411000459</v>
      </c>
    </row>
    <row r="5365" spans="1:2" x14ac:dyDescent="0.25">
      <c r="A5365" s="2">
        <v>5362</v>
      </c>
      <c r="B5365" s="2" t="str">
        <f>"201411000462"</f>
        <v>201411000462</v>
      </c>
    </row>
    <row r="5366" spans="1:2" x14ac:dyDescent="0.25">
      <c r="A5366" s="2">
        <v>5363</v>
      </c>
      <c r="B5366" s="2" t="str">
        <f>"201411000473"</f>
        <v>201411000473</v>
      </c>
    </row>
    <row r="5367" spans="1:2" x14ac:dyDescent="0.25">
      <c r="A5367" s="2">
        <v>5364</v>
      </c>
      <c r="B5367" s="2" t="str">
        <f>"201411000537"</f>
        <v>201411000537</v>
      </c>
    </row>
    <row r="5368" spans="1:2" x14ac:dyDescent="0.25">
      <c r="A5368" s="2">
        <v>5365</v>
      </c>
      <c r="B5368" s="2" t="str">
        <f>"201411000657"</f>
        <v>201411000657</v>
      </c>
    </row>
    <row r="5369" spans="1:2" x14ac:dyDescent="0.25">
      <c r="A5369" s="2">
        <v>5366</v>
      </c>
      <c r="B5369" s="2" t="str">
        <f>"201411000679"</f>
        <v>201411000679</v>
      </c>
    </row>
    <row r="5370" spans="1:2" x14ac:dyDescent="0.25">
      <c r="A5370" s="2">
        <v>5367</v>
      </c>
      <c r="B5370" s="2" t="str">
        <f>"201411000766"</f>
        <v>201411000766</v>
      </c>
    </row>
    <row r="5371" spans="1:2" x14ac:dyDescent="0.25">
      <c r="A5371" s="2">
        <v>5368</v>
      </c>
      <c r="B5371" s="2" t="str">
        <f>"201411001103"</f>
        <v>201411001103</v>
      </c>
    </row>
    <row r="5372" spans="1:2" x14ac:dyDescent="0.25">
      <c r="A5372" s="2">
        <v>5369</v>
      </c>
      <c r="B5372" s="2" t="str">
        <f>"201411001137"</f>
        <v>201411001137</v>
      </c>
    </row>
    <row r="5373" spans="1:2" x14ac:dyDescent="0.25">
      <c r="A5373" s="2">
        <v>5370</v>
      </c>
      <c r="B5373" s="2" t="str">
        <f>"201411001158"</f>
        <v>201411001158</v>
      </c>
    </row>
    <row r="5374" spans="1:2" x14ac:dyDescent="0.25">
      <c r="A5374" s="2">
        <v>5371</v>
      </c>
      <c r="B5374" s="2" t="str">
        <f>"201411001171"</f>
        <v>201411001171</v>
      </c>
    </row>
    <row r="5375" spans="1:2" x14ac:dyDescent="0.25">
      <c r="A5375" s="2">
        <v>5372</v>
      </c>
      <c r="B5375" s="2" t="str">
        <f>"201411001218"</f>
        <v>201411001218</v>
      </c>
    </row>
    <row r="5376" spans="1:2" x14ac:dyDescent="0.25">
      <c r="A5376" s="2">
        <v>5373</v>
      </c>
      <c r="B5376" s="2" t="str">
        <f>"201411001223"</f>
        <v>201411001223</v>
      </c>
    </row>
    <row r="5377" spans="1:2" x14ac:dyDescent="0.25">
      <c r="A5377" s="2">
        <v>5374</v>
      </c>
      <c r="B5377" s="2" t="str">
        <f>"201411001260"</f>
        <v>201411001260</v>
      </c>
    </row>
    <row r="5378" spans="1:2" x14ac:dyDescent="0.25">
      <c r="A5378" s="2">
        <v>5375</v>
      </c>
      <c r="B5378" s="2" t="str">
        <f>"201411001269"</f>
        <v>201411001269</v>
      </c>
    </row>
    <row r="5379" spans="1:2" x14ac:dyDescent="0.25">
      <c r="A5379" s="2">
        <v>5376</v>
      </c>
      <c r="B5379" s="2" t="str">
        <f>"201411001366"</f>
        <v>201411001366</v>
      </c>
    </row>
    <row r="5380" spans="1:2" x14ac:dyDescent="0.25">
      <c r="A5380" s="2">
        <v>5377</v>
      </c>
      <c r="B5380" s="2" t="str">
        <f>"201411001372"</f>
        <v>201411001372</v>
      </c>
    </row>
    <row r="5381" spans="1:2" x14ac:dyDescent="0.25">
      <c r="A5381" s="2">
        <v>5378</v>
      </c>
      <c r="B5381" s="2" t="str">
        <f>"201411001375"</f>
        <v>201411001375</v>
      </c>
    </row>
    <row r="5382" spans="1:2" x14ac:dyDescent="0.25">
      <c r="A5382" s="2">
        <v>5379</v>
      </c>
      <c r="B5382" s="2" t="str">
        <f>"201411001494"</f>
        <v>201411001494</v>
      </c>
    </row>
    <row r="5383" spans="1:2" x14ac:dyDescent="0.25">
      <c r="A5383" s="2">
        <v>5380</v>
      </c>
      <c r="B5383" s="2" t="str">
        <f>"201411001514"</f>
        <v>201411001514</v>
      </c>
    </row>
    <row r="5384" spans="1:2" x14ac:dyDescent="0.25">
      <c r="A5384" s="2">
        <v>5381</v>
      </c>
      <c r="B5384" s="2" t="str">
        <f>"201411001535"</f>
        <v>201411001535</v>
      </c>
    </row>
    <row r="5385" spans="1:2" x14ac:dyDescent="0.25">
      <c r="A5385" s="2">
        <v>5382</v>
      </c>
      <c r="B5385" s="2" t="str">
        <f>"201411001805"</f>
        <v>201411001805</v>
      </c>
    </row>
    <row r="5386" spans="1:2" x14ac:dyDescent="0.25">
      <c r="A5386" s="2">
        <v>5383</v>
      </c>
      <c r="B5386" s="2" t="str">
        <f>"201411001933"</f>
        <v>201411001933</v>
      </c>
    </row>
    <row r="5387" spans="1:2" x14ac:dyDescent="0.25">
      <c r="A5387" s="2">
        <v>5384</v>
      </c>
      <c r="B5387" s="2" t="str">
        <f>"201411001978"</f>
        <v>201411001978</v>
      </c>
    </row>
    <row r="5388" spans="1:2" x14ac:dyDescent="0.25">
      <c r="A5388" s="2">
        <v>5385</v>
      </c>
      <c r="B5388" s="2" t="str">
        <f>"201411002273"</f>
        <v>201411002273</v>
      </c>
    </row>
    <row r="5389" spans="1:2" x14ac:dyDescent="0.25">
      <c r="A5389" s="2">
        <v>5386</v>
      </c>
      <c r="B5389" s="2" t="str">
        <f>"201411002373"</f>
        <v>201411002373</v>
      </c>
    </row>
    <row r="5390" spans="1:2" x14ac:dyDescent="0.25">
      <c r="A5390" s="2">
        <v>5387</v>
      </c>
      <c r="B5390" s="2" t="str">
        <f>"201411002403"</f>
        <v>201411002403</v>
      </c>
    </row>
    <row r="5391" spans="1:2" x14ac:dyDescent="0.25">
      <c r="A5391" s="2">
        <v>5388</v>
      </c>
      <c r="B5391" s="2" t="str">
        <f>"201411002473"</f>
        <v>201411002473</v>
      </c>
    </row>
    <row r="5392" spans="1:2" x14ac:dyDescent="0.25">
      <c r="A5392" s="2">
        <v>5389</v>
      </c>
      <c r="B5392" s="2" t="str">
        <f>"201411002725"</f>
        <v>201411002725</v>
      </c>
    </row>
    <row r="5393" spans="1:2" x14ac:dyDescent="0.25">
      <c r="A5393" s="2">
        <v>5390</v>
      </c>
      <c r="B5393" s="2" t="str">
        <f>"201411002783"</f>
        <v>201411002783</v>
      </c>
    </row>
    <row r="5394" spans="1:2" x14ac:dyDescent="0.25">
      <c r="A5394" s="2">
        <v>5391</v>
      </c>
      <c r="B5394" s="2" t="str">
        <f>"201411002860"</f>
        <v>201411002860</v>
      </c>
    </row>
    <row r="5395" spans="1:2" x14ac:dyDescent="0.25">
      <c r="A5395" s="2">
        <v>5392</v>
      </c>
      <c r="B5395" s="2" t="str">
        <f>"201411003144"</f>
        <v>201411003144</v>
      </c>
    </row>
    <row r="5396" spans="1:2" x14ac:dyDescent="0.25">
      <c r="A5396" s="2">
        <v>5393</v>
      </c>
      <c r="B5396" s="2" t="str">
        <f>"201411003237"</f>
        <v>201411003237</v>
      </c>
    </row>
    <row r="5397" spans="1:2" x14ac:dyDescent="0.25">
      <c r="A5397" s="2">
        <v>5394</v>
      </c>
      <c r="B5397" s="2" t="str">
        <f>"201411003242"</f>
        <v>201411003242</v>
      </c>
    </row>
    <row r="5398" spans="1:2" x14ac:dyDescent="0.25">
      <c r="A5398" s="2">
        <v>5395</v>
      </c>
      <c r="B5398" s="2" t="str">
        <f>"201411003270"</f>
        <v>201411003270</v>
      </c>
    </row>
    <row r="5399" spans="1:2" x14ac:dyDescent="0.25">
      <c r="A5399" s="2">
        <v>5396</v>
      </c>
      <c r="B5399" s="2" t="str">
        <f>"201411003337"</f>
        <v>201411003337</v>
      </c>
    </row>
    <row r="5400" spans="1:2" x14ac:dyDescent="0.25">
      <c r="A5400" s="2">
        <v>5397</v>
      </c>
      <c r="B5400" s="2" t="str">
        <f>"201411003397"</f>
        <v>201411003397</v>
      </c>
    </row>
    <row r="5401" spans="1:2" x14ac:dyDescent="0.25">
      <c r="A5401" s="2">
        <v>5398</v>
      </c>
      <c r="B5401" s="2" t="str">
        <f>"201411003460"</f>
        <v>201411003460</v>
      </c>
    </row>
    <row r="5402" spans="1:2" x14ac:dyDescent="0.25">
      <c r="A5402" s="2">
        <v>5399</v>
      </c>
      <c r="B5402" s="2" t="str">
        <f>"201411003575"</f>
        <v>201411003575</v>
      </c>
    </row>
    <row r="5403" spans="1:2" x14ac:dyDescent="0.25">
      <c r="A5403" s="2">
        <v>5400</v>
      </c>
      <c r="B5403" s="2" t="str">
        <f>"201411003581"</f>
        <v>201411003581</v>
      </c>
    </row>
    <row r="5404" spans="1:2" x14ac:dyDescent="0.25">
      <c r="A5404" s="2">
        <v>5401</v>
      </c>
      <c r="B5404" s="2" t="str">
        <f>"201412000080"</f>
        <v>201412000080</v>
      </c>
    </row>
    <row r="5405" spans="1:2" x14ac:dyDescent="0.25">
      <c r="A5405" s="2">
        <v>5402</v>
      </c>
      <c r="B5405" s="2" t="str">
        <f>"201412000139"</f>
        <v>201412000139</v>
      </c>
    </row>
    <row r="5406" spans="1:2" x14ac:dyDescent="0.25">
      <c r="A5406" s="2">
        <v>5403</v>
      </c>
      <c r="B5406" s="2" t="str">
        <f>"201412000225"</f>
        <v>201412000225</v>
      </c>
    </row>
    <row r="5407" spans="1:2" x14ac:dyDescent="0.25">
      <c r="A5407" s="2">
        <v>5404</v>
      </c>
      <c r="B5407" s="2" t="str">
        <f>"201412000272"</f>
        <v>201412000272</v>
      </c>
    </row>
    <row r="5408" spans="1:2" x14ac:dyDescent="0.25">
      <c r="A5408" s="2">
        <v>5405</v>
      </c>
      <c r="B5408" s="2" t="str">
        <f>"201412000281"</f>
        <v>201412000281</v>
      </c>
    </row>
    <row r="5409" spans="1:2" x14ac:dyDescent="0.25">
      <c r="A5409" s="2">
        <v>5406</v>
      </c>
      <c r="B5409" s="2" t="str">
        <f>"201412000303"</f>
        <v>201412000303</v>
      </c>
    </row>
    <row r="5410" spans="1:2" x14ac:dyDescent="0.25">
      <c r="A5410" s="2">
        <v>5407</v>
      </c>
      <c r="B5410" s="2" t="str">
        <f>"201412000378"</f>
        <v>201412000378</v>
      </c>
    </row>
    <row r="5411" spans="1:2" x14ac:dyDescent="0.25">
      <c r="A5411" s="2">
        <v>5408</v>
      </c>
      <c r="B5411" s="2" t="str">
        <f>"201412000521"</f>
        <v>201412000521</v>
      </c>
    </row>
    <row r="5412" spans="1:2" x14ac:dyDescent="0.25">
      <c r="A5412" s="2">
        <v>5409</v>
      </c>
      <c r="B5412" s="2" t="str">
        <f>"201412000544"</f>
        <v>201412000544</v>
      </c>
    </row>
    <row r="5413" spans="1:2" x14ac:dyDescent="0.25">
      <c r="A5413" s="2">
        <v>5410</v>
      </c>
      <c r="B5413" s="2" t="str">
        <f>"201412000638"</f>
        <v>201412000638</v>
      </c>
    </row>
    <row r="5414" spans="1:2" x14ac:dyDescent="0.25">
      <c r="A5414" s="2">
        <v>5411</v>
      </c>
      <c r="B5414" s="2" t="str">
        <f>"201412000639"</f>
        <v>201412000639</v>
      </c>
    </row>
    <row r="5415" spans="1:2" x14ac:dyDescent="0.25">
      <c r="A5415" s="2">
        <v>5412</v>
      </c>
      <c r="B5415" s="2" t="str">
        <f>"201412000672"</f>
        <v>201412000672</v>
      </c>
    </row>
    <row r="5416" spans="1:2" x14ac:dyDescent="0.25">
      <c r="A5416" s="2">
        <v>5413</v>
      </c>
      <c r="B5416" s="2" t="str">
        <f>"201412000674"</f>
        <v>201412000674</v>
      </c>
    </row>
    <row r="5417" spans="1:2" x14ac:dyDescent="0.25">
      <c r="A5417" s="2">
        <v>5414</v>
      </c>
      <c r="B5417" s="2" t="str">
        <f>"201412000680"</f>
        <v>201412000680</v>
      </c>
    </row>
    <row r="5418" spans="1:2" x14ac:dyDescent="0.25">
      <c r="A5418" s="2">
        <v>5415</v>
      </c>
      <c r="B5418" s="2" t="str">
        <f>"201412000689"</f>
        <v>201412000689</v>
      </c>
    </row>
    <row r="5419" spans="1:2" x14ac:dyDescent="0.25">
      <c r="A5419" s="2">
        <v>5416</v>
      </c>
      <c r="B5419" s="2" t="str">
        <f>"201412000735"</f>
        <v>201412000735</v>
      </c>
    </row>
    <row r="5420" spans="1:2" x14ac:dyDescent="0.25">
      <c r="A5420" s="2">
        <v>5417</v>
      </c>
      <c r="B5420" s="2" t="str">
        <f>"201412001027"</f>
        <v>201412001027</v>
      </c>
    </row>
    <row r="5421" spans="1:2" x14ac:dyDescent="0.25">
      <c r="A5421" s="2">
        <v>5418</v>
      </c>
      <c r="B5421" s="2" t="str">
        <f>"201412001068"</f>
        <v>201412001068</v>
      </c>
    </row>
    <row r="5422" spans="1:2" x14ac:dyDescent="0.25">
      <c r="A5422" s="2">
        <v>5419</v>
      </c>
      <c r="B5422" s="2" t="str">
        <f>"201412001078"</f>
        <v>201412001078</v>
      </c>
    </row>
    <row r="5423" spans="1:2" x14ac:dyDescent="0.25">
      <c r="A5423" s="2">
        <v>5420</v>
      </c>
      <c r="B5423" s="2" t="str">
        <f>"201412001089"</f>
        <v>201412001089</v>
      </c>
    </row>
    <row r="5424" spans="1:2" x14ac:dyDescent="0.25">
      <c r="A5424" s="2">
        <v>5421</v>
      </c>
      <c r="B5424" s="2" t="str">
        <f>"201412001156"</f>
        <v>201412001156</v>
      </c>
    </row>
    <row r="5425" spans="1:2" x14ac:dyDescent="0.25">
      <c r="A5425" s="2">
        <v>5422</v>
      </c>
      <c r="B5425" s="2" t="str">
        <f>"201412001316"</f>
        <v>201412001316</v>
      </c>
    </row>
    <row r="5426" spans="1:2" x14ac:dyDescent="0.25">
      <c r="A5426" s="2">
        <v>5423</v>
      </c>
      <c r="B5426" s="2" t="str">
        <f>"201412001326"</f>
        <v>201412001326</v>
      </c>
    </row>
    <row r="5427" spans="1:2" x14ac:dyDescent="0.25">
      <c r="A5427" s="2">
        <v>5424</v>
      </c>
      <c r="B5427" s="2" t="str">
        <f>"201412001357"</f>
        <v>201412001357</v>
      </c>
    </row>
    <row r="5428" spans="1:2" x14ac:dyDescent="0.25">
      <c r="A5428" s="2">
        <v>5425</v>
      </c>
      <c r="B5428" s="2" t="str">
        <f>"201412001408"</f>
        <v>201412001408</v>
      </c>
    </row>
    <row r="5429" spans="1:2" x14ac:dyDescent="0.25">
      <c r="A5429" s="2">
        <v>5426</v>
      </c>
      <c r="B5429" s="2" t="str">
        <f>"201412001484"</f>
        <v>201412001484</v>
      </c>
    </row>
    <row r="5430" spans="1:2" x14ac:dyDescent="0.25">
      <c r="A5430" s="2">
        <v>5427</v>
      </c>
      <c r="B5430" s="2" t="str">
        <f>"201412001512"</f>
        <v>201412001512</v>
      </c>
    </row>
    <row r="5431" spans="1:2" x14ac:dyDescent="0.25">
      <c r="A5431" s="2">
        <v>5428</v>
      </c>
      <c r="B5431" s="2" t="str">
        <f>"201412001728"</f>
        <v>201412001728</v>
      </c>
    </row>
    <row r="5432" spans="1:2" x14ac:dyDescent="0.25">
      <c r="A5432" s="2">
        <v>5429</v>
      </c>
      <c r="B5432" s="2" t="str">
        <f>"201412001740"</f>
        <v>201412001740</v>
      </c>
    </row>
    <row r="5433" spans="1:2" x14ac:dyDescent="0.25">
      <c r="A5433" s="2">
        <v>5430</v>
      </c>
      <c r="B5433" s="2" t="str">
        <f>"201412001792"</f>
        <v>201412001792</v>
      </c>
    </row>
    <row r="5434" spans="1:2" x14ac:dyDescent="0.25">
      <c r="A5434" s="2">
        <v>5431</v>
      </c>
      <c r="B5434" s="2" t="str">
        <f>"201412001818"</f>
        <v>201412001818</v>
      </c>
    </row>
    <row r="5435" spans="1:2" x14ac:dyDescent="0.25">
      <c r="A5435" s="2">
        <v>5432</v>
      </c>
      <c r="B5435" s="2" t="str">
        <f>"201412001834"</f>
        <v>201412001834</v>
      </c>
    </row>
    <row r="5436" spans="1:2" x14ac:dyDescent="0.25">
      <c r="A5436" s="2">
        <v>5433</v>
      </c>
      <c r="B5436" s="2" t="str">
        <f>"201412001891"</f>
        <v>201412001891</v>
      </c>
    </row>
    <row r="5437" spans="1:2" x14ac:dyDescent="0.25">
      <c r="A5437" s="2">
        <v>5434</v>
      </c>
      <c r="B5437" s="2" t="str">
        <f>"201412001967"</f>
        <v>201412001967</v>
      </c>
    </row>
    <row r="5438" spans="1:2" x14ac:dyDescent="0.25">
      <c r="A5438" s="2">
        <v>5435</v>
      </c>
      <c r="B5438" s="2" t="str">
        <f>"201412002061"</f>
        <v>201412002061</v>
      </c>
    </row>
    <row r="5439" spans="1:2" x14ac:dyDescent="0.25">
      <c r="A5439" s="2">
        <v>5436</v>
      </c>
      <c r="B5439" s="2" t="str">
        <f>"201412002105"</f>
        <v>201412002105</v>
      </c>
    </row>
    <row r="5440" spans="1:2" x14ac:dyDescent="0.25">
      <c r="A5440" s="2">
        <v>5437</v>
      </c>
      <c r="B5440" s="2" t="str">
        <f>"201412002118"</f>
        <v>201412002118</v>
      </c>
    </row>
    <row r="5441" spans="1:2" x14ac:dyDescent="0.25">
      <c r="A5441" s="2">
        <v>5438</v>
      </c>
      <c r="B5441" s="2" t="str">
        <f>"201412002207"</f>
        <v>201412002207</v>
      </c>
    </row>
    <row r="5442" spans="1:2" x14ac:dyDescent="0.25">
      <c r="A5442" s="2">
        <v>5439</v>
      </c>
      <c r="B5442" s="2" t="str">
        <f>"201412002337"</f>
        <v>201412002337</v>
      </c>
    </row>
    <row r="5443" spans="1:2" x14ac:dyDescent="0.25">
      <c r="A5443" s="2">
        <v>5440</v>
      </c>
      <c r="B5443" s="2" t="str">
        <f>"201412002419"</f>
        <v>201412002419</v>
      </c>
    </row>
    <row r="5444" spans="1:2" x14ac:dyDescent="0.25">
      <c r="A5444" s="2">
        <v>5441</v>
      </c>
      <c r="B5444" s="2" t="str">
        <f>"201412002485"</f>
        <v>201412002485</v>
      </c>
    </row>
    <row r="5445" spans="1:2" x14ac:dyDescent="0.25">
      <c r="A5445" s="2">
        <v>5442</v>
      </c>
      <c r="B5445" s="2" t="str">
        <f>"201412002509"</f>
        <v>201412002509</v>
      </c>
    </row>
    <row r="5446" spans="1:2" x14ac:dyDescent="0.25">
      <c r="A5446" s="2">
        <v>5443</v>
      </c>
      <c r="B5446" s="2" t="str">
        <f>"201412002511"</f>
        <v>201412002511</v>
      </c>
    </row>
    <row r="5447" spans="1:2" x14ac:dyDescent="0.25">
      <c r="A5447" s="2">
        <v>5444</v>
      </c>
      <c r="B5447" s="2" t="str">
        <f>"201412002567"</f>
        <v>201412002567</v>
      </c>
    </row>
    <row r="5448" spans="1:2" x14ac:dyDescent="0.25">
      <c r="A5448" s="2">
        <v>5445</v>
      </c>
      <c r="B5448" s="2" t="str">
        <f>"201412002618"</f>
        <v>201412002618</v>
      </c>
    </row>
    <row r="5449" spans="1:2" x14ac:dyDescent="0.25">
      <c r="A5449" s="2">
        <v>5446</v>
      </c>
      <c r="B5449" s="2" t="str">
        <f>"201412002785"</f>
        <v>201412002785</v>
      </c>
    </row>
    <row r="5450" spans="1:2" x14ac:dyDescent="0.25">
      <c r="A5450" s="2">
        <v>5447</v>
      </c>
      <c r="B5450" s="2" t="str">
        <f>"201412002799"</f>
        <v>201412002799</v>
      </c>
    </row>
    <row r="5451" spans="1:2" x14ac:dyDescent="0.25">
      <c r="A5451" s="2">
        <v>5448</v>
      </c>
      <c r="B5451" s="2" t="str">
        <f>"201412002921"</f>
        <v>201412002921</v>
      </c>
    </row>
    <row r="5452" spans="1:2" x14ac:dyDescent="0.25">
      <c r="A5452" s="2">
        <v>5449</v>
      </c>
      <c r="B5452" s="2" t="str">
        <f>"201412002922"</f>
        <v>201412002922</v>
      </c>
    </row>
    <row r="5453" spans="1:2" x14ac:dyDescent="0.25">
      <c r="A5453" s="2">
        <v>5450</v>
      </c>
      <c r="B5453" s="2" t="str">
        <f>"201412003074"</f>
        <v>201412003074</v>
      </c>
    </row>
    <row r="5454" spans="1:2" x14ac:dyDescent="0.25">
      <c r="A5454" s="2">
        <v>5451</v>
      </c>
      <c r="B5454" s="2" t="str">
        <f>"201412003090"</f>
        <v>201412003090</v>
      </c>
    </row>
    <row r="5455" spans="1:2" x14ac:dyDescent="0.25">
      <c r="A5455" s="2">
        <v>5452</v>
      </c>
      <c r="B5455" s="2" t="str">
        <f>"201412003245"</f>
        <v>201412003245</v>
      </c>
    </row>
    <row r="5456" spans="1:2" x14ac:dyDescent="0.25">
      <c r="A5456" s="2">
        <v>5453</v>
      </c>
      <c r="B5456" s="2" t="str">
        <f>"201412003260"</f>
        <v>201412003260</v>
      </c>
    </row>
    <row r="5457" spans="1:2" x14ac:dyDescent="0.25">
      <c r="A5457" s="2">
        <v>5454</v>
      </c>
      <c r="B5457" s="2" t="str">
        <f>"201412003382"</f>
        <v>201412003382</v>
      </c>
    </row>
    <row r="5458" spans="1:2" x14ac:dyDescent="0.25">
      <c r="A5458" s="2">
        <v>5455</v>
      </c>
      <c r="B5458" s="2" t="str">
        <f>"201412003414"</f>
        <v>201412003414</v>
      </c>
    </row>
    <row r="5459" spans="1:2" x14ac:dyDescent="0.25">
      <c r="A5459" s="2">
        <v>5456</v>
      </c>
      <c r="B5459" s="2" t="str">
        <f>"201412003437"</f>
        <v>201412003437</v>
      </c>
    </row>
    <row r="5460" spans="1:2" x14ac:dyDescent="0.25">
      <c r="A5460" s="2">
        <v>5457</v>
      </c>
      <c r="B5460" s="2" t="str">
        <f>"201412003464"</f>
        <v>201412003464</v>
      </c>
    </row>
    <row r="5461" spans="1:2" x14ac:dyDescent="0.25">
      <c r="A5461" s="2">
        <v>5458</v>
      </c>
      <c r="B5461" s="2" t="str">
        <f>"201412003527"</f>
        <v>201412003527</v>
      </c>
    </row>
    <row r="5462" spans="1:2" x14ac:dyDescent="0.25">
      <c r="A5462" s="2">
        <v>5459</v>
      </c>
      <c r="B5462" s="2" t="str">
        <f>"201412003590"</f>
        <v>201412003590</v>
      </c>
    </row>
    <row r="5463" spans="1:2" x14ac:dyDescent="0.25">
      <c r="A5463" s="2">
        <v>5460</v>
      </c>
      <c r="B5463" s="2" t="str">
        <f>"201412003732"</f>
        <v>201412003732</v>
      </c>
    </row>
    <row r="5464" spans="1:2" x14ac:dyDescent="0.25">
      <c r="A5464" s="2">
        <v>5461</v>
      </c>
      <c r="B5464" s="2" t="str">
        <f>"201412003755"</f>
        <v>201412003755</v>
      </c>
    </row>
    <row r="5465" spans="1:2" x14ac:dyDescent="0.25">
      <c r="A5465" s="2">
        <v>5462</v>
      </c>
      <c r="B5465" s="2" t="str">
        <f>"201412003817"</f>
        <v>201412003817</v>
      </c>
    </row>
    <row r="5466" spans="1:2" x14ac:dyDescent="0.25">
      <c r="A5466" s="2">
        <v>5463</v>
      </c>
      <c r="B5466" s="2" t="str">
        <f>"201412003889"</f>
        <v>201412003889</v>
      </c>
    </row>
    <row r="5467" spans="1:2" x14ac:dyDescent="0.25">
      <c r="A5467" s="2">
        <v>5464</v>
      </c>
      <c r="B5467" s="2" t="str">
        <f>"201412003969"</f>
        <v>201412003969</v>
      </c>
    </row>
    <row r="5468" spans="1:2" x14ac:dyDescent="0.25">
      <c r="A5468" s="2">
        <v>5465</v>
      </c>
      <c r="B5468" s="2" t="str">
        <f>"201412003990"</f>
        <v>201412003990</v>
      </c>
    </row>
    <row r="5469" spans="1:2" x14ac:dyDescent="0.25">
      <c r="A5469" s="2">
        <v>5466</v>
      </c>
      <c r="B5469" s="2" t="str">
        <f>"201412004057"</f>
        <v>201412004057</v>
      </c>
    </row>
    <row r="5470" spans="1:2" x14ac:dyDescent="0.25">
      <c r="A5470" s="2">
        <v>5467</v>
      </c>
      <c r="B5470" s="2" t="str">
        <f>"201412004124"</f>
        <v>201412004124</v>
      </c>
    </row>
    <row r="5471" spans="1:2" x14ac:dyDescent="0.25">
      <c r="A5471" s="2">
        <v>5468</v>
      </c>
      <c r="B5471" s="2" t="str">
        <f>"201412004250"</f>
        <v>201412004250</v>
      </c>
    </row>
    <row r="5472" spans="1:2" x14ac:dyDescent="0.25">
      <c r="A5472" s="2">
        <v>5469</v>
      </c>
      <c r="B5472" s="2" t="str">
        <f>"201412004254"</f>
        <v>201412004254</v>
      </c>
    </row>
    <row r="5473" spans="1:2" x14ac:dyDescent="0.25">
      <c r="A5473" s="2">
        <v>5470</v>
      </c>
      <c r="B5473" s="2" t="str">
        <f>"201412004334"</f>
        <v>201412004334</v>
      </c>
    </row>
    <row r="5474" spans="1:2" x14ac:dyDescent="0.25">
      <c r="A5474" s="2">
        <v>5471</v>
      </c>
      <c r="B5474" s="2" t="str">
        <f>"201412004354"</f>
        <v>201412004354</v>
      </c>
    </row>
    <row r="5475" spans="1:2" x14ac:dyDescent="0.25">
      <c r="A5475" s="2">
        <v>5472</v>
      </c>
      <c r="B5475" s="2" t="str">
        <f>"201412004438"</f>
        <v>201412004438</v>
      </c>
    </row>
    <row r="5476" spans="1:2" x14ac:dyDescent="0.25">
      <c r="A5476" s="2">
        <v>5473</v>
      </c>
      <c r="B5476" s="2" t="str">
        <f>"201412004523"</f>
        <v>201412004523</v>
      </c>
    </row>
    <row r="5477" spans="1:2" x14ac:dyDescent="0.25">
      <c r="A5477" s="2">
        <v>5474</v>
      </c>
      <c r="B5477" s="2" t="str">
        <f>"201412004551"</f>
        <v>201412004551</v>
      </c>
    </row>
    <row r="5478" spans="1:2" x14ac:dyDescent="0.25">
      <c r="A5478" s="2">
        <v>5475</v>
      </c>
      <c r="B5478" s="2" t="str">
        <f>"201412004851"</f>
        <v>201412004851</v>
      </c>
    </row>
    <row r="5479" spans="1:2" x14ac:dyDescent="0.25">
      <c r="A5479" s="2">
        <v>5476</v>
      </c>
      <c r="B5479" s="2" t="str">
        <f>"201412004864"</f>
        <v>201412004864</v>
      </c>
    </row>
    <row r="5480" spans="1:2" x14ac:dyDescent="0.25">
      <c r="A5480" s="2">
        <v>5477</v>
      </c>
      <c r="B5480" s="2" t="str">
        <f>"201412004926"</f>
        <v>201412004926</v>
      </c>
    </row>
    <row r="5481" spans="1:2" x14ac:dyDescent="0.25">
      <c r="A5481" s="2">
        <v>5478</v>
      </c>
      <c r="B5481" s="2" t="str">
        <f>"201412005144"</f>
        <v>201412005144</v>
      </c>
    </row>
    <row r="5482" spans="1:2" x14ac:dyDescent="0.25">
      <c r="A5482" s="2">
        <v>5479</v>
      </c>
      <c r="B5482" s="2" t="str">
        <f>"201412005151"</f>
        <v>201412005151</v>
      </c>
    </row>
    <row r="5483" spans="1:2" x14ac:dyDescent="0.25">
      <c r="A5483" s="2">
        <v>5480</v>
      </c>
      <c r="B5483" s="2" t="str">
        <f>"201412005191"</f>
        <v>201412005191</v>
      </c>
    </row>
    <row r="5484" spans="1:2" x14ac:dyDescent="0.25">
      <c r="A5484" s="2">
        <v>5481</v>
      </c>
      <c r="B5484" s="2" t="str">
        <f>"201412005227"</f>
        <v>201412005227</v>
      </c>
    </row>
    <row r="5485" spans="1:2" x14ac:dyDescent="0.25">
      <c r="A5485" s="2">
        <v>5482</v>
      </c>
      <c r="B5485" s="2" t="str">
        <f>"201412005323"</f>
        <v>201412005323</v>
      </c>
    </row>
    <row r="5486" spans="1:2" x14ac:dyDescent="0.25">
      <c r="A5486" s="2">
        <v>5483</v>
      </c>
      <c r="B5486" s="2" t="str">
        <f>"201412005346"</f>
        <v>201412005346</v>
      </c>
    </row>
    <row r="5487" spans="1:2" x14ac:dyDescent="0.25">
      <c r="A5487" s="2">
        <v>5484</v>
      </c>
      <c r="B5487" s="2" t="str">
        <f>"201412005383"</f>
        <v>201412005383</v>
      </c>
    </row>
    <row r="5488" spans="1:2" x14ac:dyDescent="0.25">
      <c r="A5488" s="2">
        <v>5485</v>
      </c>
      <c r="B5488" s="2" t="str">
        <f>"201412005476"</f>
        <v>201412005476</v>
      </c>
    </row>
    <row r="5489" spans="1:2" x14ac:dyDescent="0.25">
      <c r="A5489" s="2">
        <v>5486</v>
      </c>
      <c r="B5489" s="2" t="str">
        <f>"201412005540"</f>
        <v>201412005540</v>
      </c>
    </row>
    <row r="5490" spans="1:2" x14ac:dyDescent="0.25">
      <c r="A5490" s="2">
        <v>5487</v>
      </c>
      <c r="B5490" s="2" t="str">
        <f>"201412005583"</f>
        <v>201412005583</v>
      </c>
    </row>
    <row r="5491" spans="1:2" x14ac:dyDescent="0.25">
      <c r="A5491" s="2">
        <v>5488</v>
      </c>
      <c r="B5491" s="2" t="str">
        <f>"201412005668"</f>
        <v>201412005668</v>
      </c>
    </row>
    <row r="5492" spans="1:2" x14ac:dyDescent="0.25">
      <c r="A5492" s="2">
        <v>5489</v>
      </c>
      <c r="B5492" s="2" t="str">
        <f>"201412005685"</f>
        <v>201412005685</v>
      </c>
    </row>
    <row r="5493" spans="1:2" x14ac:dyDescent="0.25">
      <c r="A5493" s="2">
        <v>5490</v>
      </c>
      <c r="B5493" s="2" t="str">
        <f>"201412005695"</f>
        <v>201412005695</v>
      </c>
    </row>
    <row r="5494" spans="1:2" x14ac:dyDescent="0.25">
      <c r="A5494" s="2">
        <v>5491</v>
      </c>
      <c r="B5494" s="2" t="str">
        <f>"201412005741"</f>
        <v>201412005741</v>
      </c>
    </row>
    <row r="5495" spans="1:2" x14ac:dyDescent="0.25">
      <c r="A5495" s="2">
        <v>5492</v>
      </c>
      <c r="B5495" s="2" t="str">
        <f>"201412005764"</f>
        <v>201412005764</v>
      </c>
    </row>
    <row r="5496" spans="1:2" x14ac:dyDescent="0.25">
      <c r="A5496" s="2">
        <v>5493</v>
      </c>
      <c r="B5496" s="2" t="str">
        <f>"201412005776"</f>
        <v>201412005776</v>
      </c>
    </row>
    <row r="5497" spans="1:2" x14ac:dyDescent="0.25">
      <c r="A5497" s="2">
        <v>5494</v>
      </c>
      <c r="B5497" s="2" t="str">
        <f>"201412005860"</f>
        <v>201412005860</v>
      </c>
    </row>
    <row r="5498" spans="1:2" x14ac:dyDescent="0.25">
      <c r="A5498" s="2">
        <v>5495</v>
      </c>
      <c r="B5498" s="2" t="str">
        <f>"201412006031"</f>
        <v>201412006031</v>
      </c>
    </row>
    <row r="5499" spans="1:2" x14ac:dyDescent="0.25">
      <c r="A5499" s="2">
        <v>5496</v>
      </c>
      <c r="B5499" s="2" t="str">
        <f>"201412006088"</f>
        <v>201412006088</v>
      </c>
    </row>
    <row r="5500" spans="1:2" x14ac:dyDescent="0.25">
      <c r="A5500" s="2">
        <v>5497</v>
      </c>
      <c r="B5500" s="2" t="str">
        <f>"201412006119"</f>
        <v>201412006119</v>
      </c>
    </row>
    <row r="5501" spans="1:2" x14ac:dyDescent="0.25">
      <c r="A5501" s="2">
        <v>5498</v>
      </c>
      <c r="B5501" s="2" t="str">
        <f>"201412006142"</f>
        <v>201412006142</v>
      </c>
    </row>
    <row r="5502" spans="1:2" x14ac:dyDescent="0.25">
      <c r="A5502" s="2">
        <v>5499</v>
      </c>
      <c r="B5502" s="2" t="str">
        <f>"201412006229"</f>
        <v>201412006229</v>
      </c>
    </row>
    <row r="5503" spans="1:2" x14ac:dyDescent="0.25">
      <c r="A5503" s="2">
        <v>5500</v>
      </c>
      <c r="B5503" s="2" t="str">
        <f>"201412006239"</f>
        <v>201412006239</v>
      </c>
    </row>
    <row r="5504" spans="1:2" x14ac:dyDescent="0.25">
      <c r="A5504" s="2">
        <v>5501</v>
      </c>
      <c r="B5504" s="2" t="str">
        <f>"201412006278"</f>
        <v>201412006278</v>
      </c>
    </row>
    <row r="5505" spans="1:2" x14ac:dyDescent="0.25">
      <c r="A5505" s="2">
        <v>5502</v>
      </c>
      <c r="B5505" s="2" t="str">
        <f>"201412006373"</f>
        <v>201412006373</v>
      </c>
    </row>
    <row r="5506" spans="1:2" x14ac:dyDescent="0.25">
      <c r="A5506" s="2">
        <v>5503</v>
      </c>
      <c r="B5506" s="2" t="str">
        <f>"201412006414"</f>
        <v>201412006414</v>
      </c>
    </row>
    <row r="5507" spans="1:2" x14ac:dyDescent="0.25">
      <c r="A5507" s="2">
        <v>5504</v>
      </c>
      <c r="B5507" s="2" t="str">
        <f>"201412006435"</f>
        <v>201412006435</v>
      </c>
    </row>
    <row r="5508" spans="1:2" x14ac:dyDescent="0.25">
      <c r="A5508" s="2">
        <v>5505</v>
      </c>
      <c r="B5508" s="2" t="str">
        <f>"201412006472"</f>
        <v>201412006472</v>
      </c>
    </row>
    <row r="5509" spans="1:2" x14ac:dyDescent="0.25">
      <c r="A5509" s="2">
        <v>5506</v>
      </c>
      <c r="B5509" s="2" t="str">
        <f>"201412006517"</f>
        <v>201412006517</v>
      </c>
    </row>
    <row r="5510" spans="1:2" x14ac:dyDescent="0.25">
      <c r="A5510" s="2">
        <v>5507</v>
      </c>
      <c r="B5510" s="2" t="str">
        <f>"201412006577"</f>
        <v>201412006577</v>
      </c>
    </row>
    <row r="5511" spans="1:2" x14ac:dyDescent="0.25">
      <c r="A5511" s="2">
        <v>5508</v>
      </c>
      <c r="B5511" s="2" t="str">
        <f>"201412006645"</f>
        <v>201412006645</v>
      </c>
    </row>
    <row r="5512" spans="1:2" x14ac:dyDescent="0.25">
      <c r="A5512" s="2">
        <v>5509</v>
      </c>
      <c r="B5512" s="2" t="str">
        <f>"201412006720"</f>
        <v>201412006720</v>
      </c>
    </row>
    <row r="5513" spans="1:2" x14ac:dyDescent="0.25">
      <c r="A5513" s="2">
        <v>5510</v>
      </c>
      <c r="B5513" s="2" t="str">
        <f>"201412006760"</f>
        <v>201412006760</v>
      </c>
    </row>
    <row r="5514" spans="1:2" x14ac:dyDescent="0.25">
      <c r="A5514" s="2">
        <v>5511</v>
      </c>
      <c r="B5514" s="2" t="str">
        <f>"201412006820"</f>
        <v>201412006820</v>
      </c>
    </row>
    <row r="5515" spans="1:2" x14ac:dyDescent="0.25">
      <c r="A5515" s="2">
        <v>5512</v>
      </c>
      <c r="B5515" s="2" t="str">
        <f>"201412006849"</f>
        <v>201412006849</v>
      </c>
    </row>
    <row r="5516" spans="1:2" x14ac:dyDescent="0.25">
      <c r="A5516" s="2">
        <v>5513</v>
      </c>
      <c r="B5516" s="2" t="str">
        <f>"201412006876"</f>
        <v>201412006876</v>
      </c>
    </row>
    <row r="5517" spans="1:2" x14ac:dyDescent="0.25">
      <c r="A5517" s="2">
        <v>5514</v>
      </c>
      <c r="B5517" s="2" t="str">
        <f>"201412006908"</f>
        <v>201412006908</v>
      </c>
    </row>
    <row r="5518" spans="1:2" x14ac:dyDescent="0.25">
      <c r="A5518" s="2">
        <v>5515</v>
      </c>
      <c r="B5518" s="2" t="str">
        <f>"201412006935"</f>
        <v>201412006935</v>
      </c>
    </row>
    <row r="5519" spans="1:2" x14ac:dyDescent="0.25">
      <c r="A5519" s="2">
        <v>5516</v>
      </c>
      <c r="B5519" s="2" t="str">
        <f>"201412006996"</f>
        <v>201412006996</v>
      </c>
    </row>
    <row r="5520" spans="1:2" x14ac:dyDescent="0.25">
      <c r="A5520" s="2">
        <v>5517</v>
      </c>
      <c r="B5520" s="2" t="str">
        <f>"201412007011"</f>
        <v>201412007011</v>
      </c>
    </row>
    <row r="5521" spans="1:2" x14ac:dyDescent="0.25">
      <c r="A5521" s="2">
        <v>5518</v>
      </c>
      <c r="B5521" s="2" t="str">
        <f>"201412007084"</f>
        <v>201412007084</v>
      </c>
    </row>
    <row r="5522" spans="1:2" x14ac:dyDescent="0.25">
      <c r="A5522" s="2">
        <v>5519</v>
      </c>
      <c r="B5522" s="2" t="str">
        <f>"201412007409"</f>
        <v>201412007409</v>
      </c>
    </row>
    <row r="5523" spans="1:2" x14ac:dyDescent="0.25">
      <c r="A5523" s="2">
        <v>5520</v>
      </c>
      <c r="B5523" s="2" t="str">
        <f>"201501000091"</f>
        <v>201501000091</v>
      </c>
    </row>
    <row r="5524" spans="1:2" x14ac:dyDescent="0.25">
      <c r="A5524" s="2">
        <v>5521</v>
      </c>
      <c r="B5524" s="2" t="str">
        <f>"201502000059"</f>
        <v>201502000059</v>
      </c>
    </row>
    <row r="5525" spans="1:2" x14ac:dyDescent="0.25">
      <c r="A5525" s="2">
        <v>5522</v>
      </c>
      <c r="B5525" s="2" t="str">
        <f>"201502000608"</f>
        <v>201502000608</v>
      </c>
    </row>
    <row r="5526" spans="1:2" x14ac:dyDescent="0.25">
      <c r="A5526" s="2">
        <v>5523</v>
      </c>
      <c r="B5526" s="2" t="str">
        <f>"201502000945"</f>
        <v>201502000945</v>
      </c>
    </row>
    <row r="5527" spans="1:2" x14ac:dyDescent="0.25">
      <c r="A5527" s="2">
        <v>5524</v>
      </c>
      <c r="B5527" s="2" t="str">
        <f>"201502001150"</f>
        <v>201502001150</v>
      </c>
    </row>
    <row r="5528" spans="1:2" x14ac:dyDescent="0.25">
      <c r="A5528" s="2">
        <v>5525</v>
      </c>
      <c r="B5528" s="2" t="str">
        <f>"201502001170"</f>
        <v>201502001170</v>
      </c>
    </row>
    <row r="5529" spans="1:2" x14ac:dyDescent="0.25">
      <c r="A5529" s="2">
        <v>5526</v>
      </c>
      <c r="B5529" s="2" t="str">
        <f>"201502001415"</f>
        <v>201502001415</v>
      </c>
    </row>
    <row r="5530" spans="1:2" x14ac:dyDescent="0.25">
      <c r="A5530" s="2">
        <v>5527</v>
      </c>
      <c r="B5530" s="2" t="str">
        <f>"201502001899"</f>
        <v>201502001899</v>
      </c>
    </row>
    <row r="5531" spans="1:2" x14ac:dyDescent="0.25">
      <c r="A5531" s="2">
        <v>5528</v>
      </c>
      <c r="B5531" s="2" t="str">
        <f>"201502001907"</f>
        <v>201502001907</v>
      </c>
    </row>
    <row r="5532" spans="1:2" x14ac:dyDescent="0.25">
      <c r="A5532" s="2">
        <v>5529</v>
      </c>
      <c r="B5532" s="2" t="str">
        <f>"201502002035"</f>
        <v>201502002035</v>
      </c>
    </row>
    <row r="5533" spans="1:2" x14ac:dyDescent="0.25">
      <c r="A5533" s="2">
        <v>5530</v>
      </c>
      <c r="B5533" s="2" t="str">
        <f>"201502002533"</f>
        <v>201502002533</v>
      </c>
    </row>
    <row r="5534" spans="1:2" x14ac:dyDescent="0.25">
      <c r="A5534" s="2">
        <v>5531</v>
      </c>
      <c r="B5534" s="2" t="str">
        <f>"201502002631"</f>
        <v>201502002631</v>
      </c>
    </row>
    <row r="5535" spans="1:2" x14ac:dyDescent="0.25">
      <c r="A5535" s="2">
        <v>5532</v>
      </c>
      <c r="B5535" s="2" t="str">
        <f>"201502002862"</f>
        <v>201502002862</v>
      </c>
    </row>
    <row r="5536" spans="1:2" x14ac:dyDescent="0.25">
      <c r="A5536" s="2">
        <v>5533</v>
      </c>
      <c r="B5536" s="2" t="str">
        <f>"201502002952"</f>
        <v>201502002952</v>
      </c>
    </row>
    <row r="5537" spans="1:2" x14ac:dyDescent="0.25">
      <c r="A5537" s="2">
        <v>5534</v>
      </c>
      <c r="B5537" s="2" t="str">
        <f>"201502003462"</f>
        <v>201502003462</v>
      </c>
    </row>
    <row r="5538" spans="1:2" x14ac:dyDescent="0.25">
      <c r="A5538" s="2">
        <v>5535</v>
      </c>
      <c r="B5538" s="2" t="str">
        <f>"201502003804"</f>
        <v>201502003804</v>
      </c>
    </row>
    <row r="5539" spans="1:2" x14ac:dyDescent="0.25">
      <c r="A5539" s="2">
        <v>5536</v>
      </c>
      <c r="B5539" s="2" t="str">
        <f>"201502004085"</f>
        <v>201502004085</v>
      </c>
    </row>
    <row r="5540" spans="1:2" x14ac:dyDescent="0.25">
      <c r="A5540" s="2">
        <v>5537</v>
      </c>
      <c r="B5540" s="2" t="str">
        <f>"201503000006"</f>
        <v>201503000006</v>
      </c>
    </row>
    <row r="5541" spans="1:2" x14ac:dyDescent="0.25">
      <c r="A5541" s="2">
        <v>5538</v>
      </c>
      <c r="B5541" s="2" t="str">
        <f>"201503000044"</f>
        <v>201503000044</v>
      </c>
    </row>
    <row r="5542" spans="1:2" x14ac:dyDescent="0.25">
      <c r="A5542" s="2">
        <v>5539</v>
      </c>
      <c r="B5542" s="2" t="str">
        <f>"201503000079"</f>
        <v>201503000079</v>
      </c>
    </row>
    <row r="5543" spans="1:2" x14ac:dyDescent="0.25">
      <c r="A5543" s="2">
        <v>5540</v>
      </c>
      <c r="B5543" s="2" t="str">
        <f>"201503000094"</f>
        <v>201503000094</v>
      </c>
    </row>
    <row r="5544" spans="1:2" x14ac:dyDescent="0.25">
      <c r="A5544" s="2">
        <v>5541</v>
      </c>
      <c r="B5544" s="2" t="str">
        <f>"201503000177"</f>
        <v>201503000177</v>
      </c>
    </row>
    <row r="5545" spans="1:2" x14ac:dyDescent="0.25">
      <c r="A5545" s="2">
        <v>5542</v>
      </c>
      <c r="B5545" s="2" t="str">
        <f>"201503000426"</f>
        <v>201503000426</v>
      </c>
    </row>
    <row r="5546" spans="1:2" x14ac:dyDescent="0.25">
      <c r="A5546" s="2">
        <v>5543</v>
      </c>
      <c r="B5546" s="2" t="str">
        <f>"201503000494"</f>
        <v>201503000494</v>
      </c>
    </row>
    <row r="5547" spans="1:2" x14ac:dyDescent="0.25">
      <c r="A5547" s="2">
        <v>5544</v>
      </c>
      <c r="B5547" s="2" t="str">
        <f>"201503000501"</f>
        <v>201503000501</v>
      </c>
    </row>
    <row r="5548" spans="1:2" x14ac:dyDescent="0.25">
      <c r="A5548" s="2">
        <v>5545</v>
      </c>
      <c r="B5548" s="2" t="str">
        <f>"201504000025"</f>
        <v>201504000025</v>
      </c>
    </row>
    <row r="5549" spans="1:2" x14ac:dyDescent="0.25">
      <c r="A5549" s="2">
        <v>5546</v>
      </c>
      <c r="B5549" s="2" t="str">
        <f>"201504000029"</f>
        <v>201504000029</v>
      </c>
    </row>
    <row r="5550" spans="1:2" x14ac:dyDescent="0.25">
      <c r="A5550" s="2">
        <v>5547</v>
      </c>
      <c r="B5550" s="2" t="str">
        <f>"201504000094"</f>
        <v>201504000094</v>
      </c>
    </row>
    <row r="5551" spans="1:2" x14ac:dyDescent="0.25">
      <c r="A5551" s="2">
        <v>5548</v>
      </c>
      <c r="B5551" s="2" t="str">
        <f>"201504000208"</f>
        <v>201504000208</v>
      </c>
    </row>
    <row r="5552" spans="1:2" x14ac:dyDescent="0.25">
      <c r="A5552" s="2">
        <v>5549</v>
      </c>
      <c r="B5552" s="2" t="str">
        <f>"201504000224"</f>
        <v>201504000224</v>
      </c>
    </row>
    <row r="5553" spans="1:2" x14ac:dyDescent="0.25">
      <c r="A5553" s="2">
        <v>5550</v>
      </c>
      <c r="B5553" s="2" t="str">
        <f>"201504000505"</f>
        <v>201504000505</v>
      </c>
    </row>
    <row r="5554" spans="1:2" x14ac:dyDescent="0.25">
      <c r="A5554" s="2">
        <v>5551</v>
      </c>
      <c r="B5554" s="2" t="str">
        <f>"201504000640"</f>
        <v>201504000640</v>
      </c>
    </row>
    <row r="5555" spans="1:2" x14ac:dyDescent="0.25">
      <c r="A5555" s="2">
        <v>5552</v>
      </c>
      <c r="B5555" s="2" t="str">
        <f>"201504000669"</f>
        <v>201504000669</v>
      </c>
    </row>
    <row r="5556" spans="1:2" x14ac:dyDescent="0.25">
      <c r="A5556" s="2">
        <v>5553</v>
      </c>
      <c r="B5556" s="2" t="str">
        <f>"201504000777"</f>
        <v>201504000777</v>
      </c>
    </row>
    <row r="5557" spans="1:2" x14ac:dyDescent="0.25">
      <c r="A5557" s="2">
        <v>5554</v>
      </c>
      <c r="B5557" s="2" t="str">
        <f>"201504000779"</f>
        <v>201504000779</v>
      </c>
    </row>
    <row r="5558" spans="1:2" x14ac:dyDescent="0.25">
      <c r="A5558" s="2">
        <v>5555</v>
      </c>
      <c r="B5558" s="2" t="str">
        <f>"201504000794"</f>
        <v>201504000794</v>
      </c>
    </row>
    <row r="5559" spans="1:2" x14ac:dyDescent="0.25">
      <c r="A5559" s="2">
        <v>5556</v>
      </c>
      <c r="B5559" s="2" t="str">
        <f>"201504000936"</f>
        <v>201504000936</v>
      </c>
    </row>
    <row r="5560" spans="1:2" x14ac:dyDescent="0.25">
      <c r="A5560" s="2">
        <v>5557</v>
      </c>
      <c r="B5560" s="2" t="str">
        <f>"201504001080"</f>
        <v>201504001080</v>
      </c>
    </row>
    <row r="5561" spans="1:2" x14ac:dyDescent="0.25">
      <c r="A5561" s="2">
        <v>5558</v>
      </c>
      <c r="B5561" s="2" t="str">
        <f>"201504001162"</f>
        <v>201504001162</v>
      </c>
    </row>
    <row r="5562" spans="1:2" x14ac:dyDescent="0.25">
      <c r="A5562" s="2">
        <v>5559</v>
      </c>
      <c r="B5562" s="2" t="str">
        <f>"201504001450"</f>
        <v>201504001450</v>
      </c>
    </row>
    <row r="5563" spans="1:2" x14ac:dyDescent="0.25">
      <c r="A5563" s="2">
        <v>5560</v>
      </c>
      <c r="B5563" s="2" t="str">
        <f>"201504001465"</f>
        <v>201504001465</v>
      </c>
    </row>
    <row r="5564" spans="1:2" x14ac:dyDescent="0.25">
      <c r="A5564" s="2">
        <v>5561</v>
      </c>
      <c r="B5564" s="2" t="str">
        <f>"201504001685"</f>
        <v>201504001685</v>
      </c>
    </row>
    <row r="5565" spans="1:2" x14ac:dyDescent="0.25">
      <c r="A5565" s="2">
        <v>5562</v>
      </c>
      <c r="B5565" s="2" t="str">
        <f>"201504001913"</f>
        <v>201504001913</v>
      </c>
    </row>
    <row r="5566" spans="1:2" x14ac:dyDescent="0.25">
      <c r="A5566" s="2">
        <v>5563</v>
      </c>
      <c r="B5566" s="2" t="str">
        <f>"201504001920"</f>
        <v>201504001920</v>
      </c>
    </row>
    <row r="5567" spans="1:2" x14ac:dyDescent="0.25">
      <c r="A5567" s="2">
        <v>5564</v>
      </c>
      <c r="B5567" s="2" t="str">
        <f>"201504001953"</f>
        <v>201504001953</v>
      </c>
    </row>
    <row r="5568" spans="1:2" x14ac:dyDescent="0.25">
      <c r="A5568" s="2">
        <v>5565</v>
      </c>
      <c r="B5568" s="2" t="str">
        <f>"201504002009"</f>
        <v>201504002009</v>
      </c>
    </row>
    <row r="5569" spans="1:2" x14ac:dyDescent="0.25">
      <c r="A5569" s="2">
        <v>5566</v>
      </c>
      <c r="B5569" s="2" t="str">
        <f>"201504002183"</f>
        <v>201504002183</v>
      </c>
    </row>
    <row r="5570" spans="1:2" x14ac:dyDescent="0.25">
      <c r="A5570" s="2">
        <v>5567</v>
      </c>
      <c r="B5570" s="2" t="str">
        <f>"201504002208"</f>
        <v>201504002208</v>
      </c>
    </row>
    <row r="5571" spans="1:2" x14ac:dyDescent="0.25">
      <c r="A5571" s="2">
        <v>5568</v>
      </c>
      <c r="B5571" s="2" t="str">
        <f>"201504002387"</f>
        <v>201504002387</v>
      </c>
    </row>
    <row r="5572" spans="1:2" x14ac:dyDescent="0.25">
      <c r="A5572" s="2">
        <v>5569</v>
      </c>
      <c r="B5572" s="2" t="str">
        <f>"201504002400"</f>
        <v>201504002400</v>
      </c>
    </row>
    <row r="5573" spans="1:2" x14ac:dyDescent="0.25">
      <c r="A5573" s="2">
        <v>5570</v>
      </c>
      <c r="B5573" s="2" t="str">
        <f>"201504002832"</f>
        <v>201504002832</v>
      </c>
    </row>
    <row r="5574" spans="1:2" x14ac:dyDescent="0.25">
      <c r="A5574" s="2">
        <v>5571</v>
      </c>
      <c r="B5574" s="2" t="str">
        <f>"201504003258"</f>
        <v>201504003258</v>
      </c>
    </row>
    <row r="5575" spans="1:2" x14ac:dyDescent="0.25">
      <c r="A5575" s="2">
        <v>5572</v>
      </c>
      <c r="B5575" s="2" t="str">
        <f>"201504003270"</f>
        <v>201504003270</v>
      </c>
    </row>
    <row r="5576" spans="1:2" x14ac:dyDescent="0.25">
      <c r="A5576" s="2">
        <v>5573</v>
      </c>
      <c r="B5576" s="2" t="str">
        <f>"201504003302"</f>
        <v>201504003302</v>
      </c>
    </row>
    <row r="5577" spans="1:2" x14ac:dyDescent="0.25">
      <c r="A5577" s="2">
        <v>5574</v>
      </c>
      <c r="B5577" s="2" t="str">
        <f>"201504003334"</f>
        <v>201504003334</v>
      </c>
    </row>
    <row r="5578" spans="1:2" x14ac:dyDescent="0.25">
      <c r="A5578" s="2">
        <v>5575</v>
      </c>
      <c r="B5578" s="2" t="str">
        <f>"201504003361"</f>
        <v>201504003361</v>
      </c>
    </row>
    <row r="5579" spans="1:2" x14ac:dyDescent="0.25">
      <c r="A5579" s="2">
        <v>5576</v>
      </c>
      <c r="B5579" s="2" t="str">
        <f>"201504003433"</f>
        <v>201504003433</v>
      </c>
    </row>
    <row r="5580" spans="1:2" x14ac:dyDescent="0.25">
      <c r="A5580" s="2">
        <v>5577</v>
      </c>
      <c r="B5580" s="2" t="str">
        <f>"201504003477"</f>
        <v>201504003477</v>
      </c>
    </row>
    <row r="5581" spans="1:2" x14ac:dyDescent="0.25">
      <c r="A5581" s="2">
        <v>5578</v>
      </c>
      <c r="B5581" s="2" t="str">
        <f>"201504003519"</f>
        <v>201504003519</v>
      </c>
    </row>
    <row r="5582" spans="1:2" x14ac:dyDescent="0.25">
      <c r="A5582" s="2">
        <v>5579</v>
      </c>
      <c r="B5582" s="2" t="str">
        <f>"201504003529"</f>
        <v>201504003529</v>
      </c>
    </row>
    <row r="5583" spans="1:2" x14ac:dyDescent="0.25">
      <c r="A5583" s="2">
        <v>5580</v>
      </c>
      <c r="B5583" s="2" t="str">
        <f>"201504003589"</f>
        <v>201504003589</v>
      </c>
    </row>
    <row r="5584" spans="1:2" x14ac:dyDescent="0.25">
      <c r="A5584" s="2">
        <v>5581</v>
      </c>
      <c r="B5584" s="2" t="str">
        <f>"201504003635"</f>
        <v>201504003635</v>
      </c>
    </row>
    <row r="5585" spans="1:2" x14ac:dyDescent="0.25">
      <c r="A5585" s="2">
        <v>5582</v>
      </c>
      <c r="B5585" s="2" t="str">
        <f>"201504003782"</f>
        <v>201504003782</v>
      </c>
    </row>
    <row r="5586" spans="1:2" x14ac:dyDescent="0.25">
      <c r="A5586" s="2">
        <v>5583</v>
      </c>
      <c r="B5586" s="2" t="str">
        <f>"201504003855"</f>
        <v>201504003855</v>
      </c>
    </row>
    <row r="5587" spans="1:2" x14ac:dyDescent="0.25">
      <c r="A5587" s="2">
        <v>5584</v>
      </c>
      <c r="B5587" s="2" t="str">
        <f>"201504004124"</f>
        <v>201504004124</v>
      </c>
    </row>
    <row r="5588" spans="1:2" x14ac:dyDescent="0.25">
      <c r="A5588" s="2">
        <v>5585</v>
      </c>
      <c r="B5588" s="2" t="str">
        <f>"201504004156"</f>
        <v>201504004156</v>
      </c>
    </row>
    <row r="5589" spans="1:2" x14ac:dyDescent="0.25">
      <c r="A5589" s="2">
        <v>5586</v>
      </c>
      <c r="B5589" s="2" t="str">
        <f>"201504004314"</f>
        <v>201504004314</v>
      </c>
    </row>
    <row r="5590" spans="1:2" x14ac:dyDescent="0.25">
      <c r="A5590" s="2">
        <v>5587</v>
      </c>
      <c r="B5590" s="2" t="str">
        <f>"201504004448"</f>
        <v>201504004448</v>
      </c>
    </row>
    <row r="5591" spans="1:2" x14ac:dyDescent="0.25">
      <c r="A5591" s="2">
        <v>5588</v>
      </c>
      <c r="B5591" s="2" t="str">
        <f>"201504004563"</f>
        <v>201504004563</v>
      </c>
    </row>
    <row r="5592" spans="1:2" x14ac:dyDescent="0.25">
      <c r="A5592" s="2">
        <v>5589</v>
      </c>
      <c r="B5592" s="2" t="str">
        <f>"201504004605"</f>
        <v>201504004605</v>
      </c>
    </row>
    <row r="5593" spans="1:2" x14ac:dyDescent="0.25">
      <c r="A5593" s="2">
        <v>5590</v>
      </c>
      <c r="B5593" s="2" t="str">
        <f>"201504004656"</f>
        <v>201504004656</v>
      </c>
    </row>
    <row r="5594" spans="1:2" x14ac:dyDescent="0.25">
      <c r="A5594" s="2">
        <v>5591</v>
      </c>
      <c r="B5594" s="2" t="str">
        <f>"201504004657"</f>
        <v>201504004657</v>
      </c>
    </row>
    <row r="5595" spans="1:2" x14ac:dyDescent="0.25">
      <c r="A5595" s="2">
        <v>5592</v>
      </c>
      <c r="B5595" s="2" t="str">
        <f>"201504004712"</f>
        <v>201504004712</v>
      </c>
    </row>
    <row r="5596" spans="1:2" x14ac:dyDescent="0.25">
      <c r="A5596" s="2">
        <v>5593</v>
      </c>
      <c r="B5596" s="2" t="str">
        <f>"201504004890"</f>
        <v>201504004890</v>
      </c>
    </row>
    <row r="5597" spans="1:2" x14ac:dyDescent="0.25">
      <c r="A5597" s="2">
        <v>5594</v>
      </c>
      <c r="B5597" s="2" t="str">
        <f>"201504005323"</f>
        <v>201504005323</v>
      </c>
    </row>
    <row r="5598" spans="1:2" x14ac:dyDescent="0.25">
      <c r="A5598" s="2">
        <v>5595</v>
      </c>
      <c r="B5598" s="2" t="str">
        <f>"201504005445"</f>
        <v>201504005445</v>
      </c>
    </row>
    <row r="5599" spans="1:2" x14ac:dyDescent="0.25">
      <c r="A5599" s="2">
        <v>5596</v>
      </c>
      <c r="B5599" s="2" t="str">
        <f>"201505000019"</f>
        <v>201505000019</v>
      </c>
    </row>
    <row r="5600" spans="1:2" x14ac:dyDescent="0.25">
      <c r="A5600" s="2">
        <v>5597</v>
      </c>
      <c r="B5600" s="2" t="str">
        <f>"201505000280"</f>
        <v>201505000280</v>
      </c>
    </row>
    <row r="5601" spans="1:2" x14ac:dyDescent="0.25">
      <c r="A5601" s="2">
        <v>5598</v>
      </c>
      <c r="B5601" s="2" t="str">
        <f>"201505000342"</f>
        <v>201505000342</v>
      </c>
    </row>
    <row r="5602" spans="1:2" x14ac:dyDescent="0.25">
      <c r="A5602" s="2">
        <v>5599</v>
      </c>
      <c r="B5602" s="2" t="str">
        <f>"201505000414"</f>
        <v>201505000414</v>
      </c>
    </row>
    <row r="5603" spans="1:2" x14ac:dyDescent="0.25">
      <c r="A5603" s="2">
        <v>5600</v>
      </c>
      <c r="B5603" s="2" t="str">
        <f>"201505000444"</f>
        <v>201505000444</v>
      </c>
    </row>
    <row r="5604" spans="1:2" x14ac:dyDescent="0.25">
      <c r="A5604" s="2">
        <v>5601</v>
      </c>
      <c r="B5604" s="2" t="str">
        <f>"201506000078"</f>
        <v>201506000078</v>
      </c>
    </row>
    <row r="5605" spans="1:2" x14ac:dyDescent="0.25">
      <c r="A5605" s="2">
        <v>5602</v>
      </c>
      <c r="B5605" s="2" t="str">
        <f>"201506001048"</f>
        <v>201506001048</v>
      </c>
    </row>
    <row r="5606" spans="1:2" x14ac:dyDescent="0.25">
      <c r="A5606" s="2">
        <v>5603</v>
      </c>
      <c r="B5606" s="2" t="str">
        <f>"201506001086"</f>
        <v>201506001086</v>
      </c>
    </row>
    <row r="5607" spans="1:2" x14ac:dyDescent="0.25">
      <c r="A5607" s="2">
        <v>5604</v>
      </c>
      <c r="B5607" s="2" t="str">
        <f>"201506001534"</f>
        <v>201506001534</v>
      </c>
    </row>
    <row r="5608" spans="1:2" x14ac:dyDescent="0.25">
      <c r="A5608" s="2">
        <v>5605</v>
      </c>
      <c r="B5608" s="2" t="str">
        <f>"201506002108"</f>
        <v>201506002108</v>
      </c>
    </row>
    <row r="5609" spans="1:2" x14ac:dyDescent="0.25">
      <c r="A5609" s="2">
        <v>5606</v>
      </c>
      <c r="B5609" s="2" t="str">
        <f>"201506002148"</f>
        <v>201506002148</v>
      </c>
    </row>
    <row r="5610" spans="1:2" x14ac:dyDescent="0.25">
      <c r="A5610" s="2">
        <v>5607</v>
      </c>
      <c r="B5610" s="2" t="str">
        <f>"201506002546"</f>
        <v>201506002546</v>
      </c>
    </row>
    <row r="5611" spans="1:2" x14ac:dyDescent="0.25">
      <c r="A5611" s="2">
        <v>5608</v>
      </c>
      <c r="B5611" s="2" t="str">
        <f>"201506002562"</f>
        <v>201506002562</v>
      </c>
    </row>
    <row r="5612" spans="1:2" x14ac:dyDescent="0.25">
      <c r="A5612" s="2">
        <v>5609</v>
      </c>
      <c r="B5612" s="2" t="str">
        <f>"201506003141"</f>
        <v>201506003141</v>
      </c>
    </row>
    <row r="5613" spans="1:2" x14ac:dyDescent="0.25">
      <c r="A5613" s="2">
        <v>5610</v>
      </c>
      <c r="B5613" s="2" t="str">
        <f>"201506003545"</f>
        <v>201506003545</v>
      </c>
    </row>
    <row r="5614" spans="1:2" x14ac:dyDescent="0.25">
      <c r="A5614" s="2">
        <v>5611</v>
      </c>
      <c r="B5614" s="2" t="str">
        <f>"201506003720"</f>
        <v>201506003720</v>
      </c>
    </row>
    <row r="5615" spans="1:2" x14ac:dyDescent="0.25">
      <c r="A5615" s="2">
        <v>5612</v>
      </c>
      <c r="B5615" s="2" t="str">
        <f>"201506003880"</f>
        <v>201506003880</v>
      </c>
    </row>
    <row r="5616" spans="1:2" x14ac:dyDescent="0.25">
      <c r="A5616" s="2">
        <v>5613</v>
      </c>
      <c r="B5616" s="2" t="str">
        <f>"201506004052"</f>
        <v>201506004052</v>
      </c>
    </row>
    <row r="5617" spans="1:2" x14ac:dyDescent="0.25">
      <c r="A5617" s="2">
        <v>5614</v>
      </c>
      <c r="B5617" s="2" t="str">
        <f>"201506004066"</f>
        <v>201506004066</v>
      </c>
    </row>
    <row r="5618" spans="1:2" x14ac:dyDescent="0.25">
      <c r="A5618" s="2">
        <v>5615</v>
      </c>
      <c r="B5618" s="2" t="str">
        <f>"201506004079"</f>
        <v>201506004079</v>
      </c>
    </row>
    <row r="5619" spans="1:2" x14ac:dyDescent="0.25">
      <c r="A5619" s="2">
        <v>5616</v>
      </c>
      <c r="B5619" s="2" t="str">
        <f>"201506004104"</f>
        <v>201506004104</v>
      </c>
    </row>
    <row r="5620" spans="1:2" x14ac:dyDescent="0.25">
      <c r="A5620" s="2">
        <v>5617</v>
      </c>
      <c r="B5620" s="2" t="str">
        <f>"201506004136"</f>
        <v>201506004136</v>
      </c>
    </row>
    <row r="5621" spans="1:2" x14ac:dyDescent="0.25">
      <c r="A5621" s="2">
        <v>5618</v>
      </c>
      <c r="B5621" s="2" t="str">
        <f>"201506004160"</f>
        <v>201506004160</v>
      </c>
    </row>
    <row r="5622" spans="1:2" x14ac:dyDescent="0.25">
      <c r="A5622" s="2">
        <v>5619</v>
      </c>
      <c r="B5622" s="2" t="str">
        <f>"201506004163"</f>
        <v>201506004163</v>
      </c>
    </row>
    <row r="5623" spans="1:2" x14ac:dyDescent="0.25">
      <c r="A5623" s="2">
        <v>5620</v>
      </c>
      <c r="B5623" s="2" t="str">
        <f>"201506004335"</f>
        <v>201506004335</v>
      </c>
    </row>
    <row r="5624" spans="1:2" x14ac:dyDescent="0.25">
      <c r="A5624" s="2">
        <v>5621</v>
      </c>
      <c r="B5624" s="2" t="str">
        <f>"201506004340"</f>
        <v>201506004340</v>
      </c>
    </row>
    <row r="5625" spans="1:2" x14ac:dyDescent="0.25">
      <c r="A5625" s="2">
        <v>5622</v>
      </c>
      <c r="B5625" s="2" t="str">
        <f>"201507000087"</f>
        <v>201507000087</v>
      </c>
    </row>
    <row r="5626" spans="1:2" x14ac:dyDescent="0.25">
      <c r="A5626" s="2">
        <v>5623</v>
      </c>
      <c r="B5626" s="2" t="str">
        <f>"201507000191"</f>
        <v>201507000191</v>
      </c>
    </row>
    <row r="5627" spans="1:2" x14ac:dyDescent="0.25">
      <c r="A5627" s="2">
        <v>5624</v>
      </c>
      <c r="B5627" s="2" t="str">
        <f>"201507000253"</f>
        <v>201507000253</v>
      </c>
    </row>
    <row r="5628" spans="1:2" x14ac:dyDescent="0.25">
      <c r="A5628" s="2">
        <v>5625</v>
      </c>
      <c r="B5628" s="2" t="str">
        <f>"201507000339"</f>
        <v>201507000339</v>
      </c>
    </row>
    <row r="5629" spans="1:2" x14ac:dyDescent="0.25">
      <c r="A5629" s="2">
        <v>5626</v>
      </c>
      <c r="B5629" s="2" t="str">
        <f>"201507000686"</f>
        <v>201507000686</v>
      </c>
    </row>
    <row r="5630" spans="1:2" x14ac:dyDescent="0.25">
      <c r="A5630" s="2">
        <v>5627</v>
      </c>
      <c r="B5630" s="2" t="str">
        <f>"201507000826"</f>
        <v>201507000826</v>
      </c>
    </row>
    <row r="5631" spans="1:2" x14ac:dyDescent="0.25">
      <c r="A5631" s="2">
        <v>5628</v>
      </c>
      <c r="B5631" s="2" t="str">
        <f>"201507000935"</f>
        <v>201507000935</v>
      </c>
    </row>
    <row r="5632" spans="1:2" x14ac:dyDescent="0.25">
      <c r="A5632" s="2">
        <v>5629</v>
      </c>
      <c r="B5632" s="2" t="str">
        <f>"201507001053"</f>
        <v>201507001053</v>
      </c>
    </row>
    <row r="5633" spans="1:2" x14ac:dyDescent="0.25">
      <c r="A5633" s="2">
        <v>5630</v>
      </c>
      <c r="B5633" s="2" t="str">
        <f>"201507001126"</f>
        <v>201507001126</v>
      </c>
    </row>
    <row r="5634" spans="1:2" x14ac:dyDescent="0.25">
      <c r="A5634" s="2">
        <v>5631</v>
      </c>
      <c r="B5634" s="2" t="str">
        <f>"201507001351"</f>
        <v>201507001351</v>
      </c>
    </row>
    <row r="5635" spans="1:2" x14ac:dyDescent="0.25">
      <c r="A5635" s="2">
        <v>5632</v>
      </c>
      <c r="B5635" s="2" t="str">
        <f>"201507001438"</f>
        <v>201507001438</v>
      </c>
    </row>
    <row r="5636" spans="1:2" x14ac:dyDescent="0.25">
      <c r="A5636" s="2">
        <v>5633</v>
      </c>
      <c r="B5636" s="2" t="str">
        <f>"201507001498"</f>
        <v>201507001498</v>
      </c>
    </row>
    <row r="5637" spans="1:2" x14ac:dyDescent="0.25">
      <c r="A5637" s="2">
        <v>5634</v>
      </c>
      <c r="B5637" s="2" t="str">
        <f>"201507001534"</f>
        <v>201507001534</v>
      </c>
    </row>
    <row r="5638" spans="1:2" x14ac:dyDescent="0.25">
      <c r="A5638" s="2">
        <v>5635</v>
      </c>
      <c r="B5638" s="2" t="str">
        <f>"201507001574"</f>
        <v>201507001574</v>
      </c>
    </row>
    <row r="5639" spans="1:2" x14ac:dyDescent="0.25">
      <c r="A5639" s="2">
        <v>5636</v>
      </c>
      <c r="B5639" s="2" t="str">
        <f>"201507001990"</f>
        <v>201507001990</v>
      </c>
    </row>
    <row r="5640" spans="1:2" x14ac:dyDescent="0.25">
      <c r="A5640" s="2">
        <v>5637</v>
      </c>
      <c r="B5640" s="2" t="str">
        <f>"201507002201"</f>
        <v>201507002201</v>
      </c>
    </row>
    <row r="5641" spans="1:2" x14ac:dyDescent="0.25">
      <c r="A5641" s="2">
        <v>5638</v>
      </c>
      <c r="B5641" s="2" t="str">
        <f>"201507002273"</f>
        <v>201507002273</v>
      </c>
    </row>
    <row r="5642" spans="1:2" x14ac:dyDescent="0.25">
      <c r="A5642" s="2">
        <v>5639</v>
      </c>
      <c r="B5642" s="2" t="str">
        <f>"201507002328"</f>
        <v>201507002328</v>
      </c>
    </row>
    <row r="5643" spans="1:2" x14ac:dyDescent="0.25">
      <c r="A5643" s="2">
        <v>5640</v>
      </c>
      <c r="B5643" s="2" t="str">
        <f>"201507003084"</f>
        <v>201507003084</v>
      </c>
    </row>
    <row r="5644" spans="1:2" x14ac:dyDescent="0.25">
      <c r="A5644" s="2">
        <v>5641</v>
      </c>
      <c r="B5644" s="2" t="str">
        <f>"201507003704"</f>
        <v>201507003704</v>
      </c>
    </row>
    <row r="5645" spans="1:2" x14ac:dyDescent="0.25">
      <c r="A5645" s="2">
        <v>5642</v>
      </c>
      <c r="B5645" s="2" t="str">
        <f>"201507004166"</f>
        <v>201507004166</v>
      </c>
    </row>
    <row r="5646" spans="1:2" x14ac:dyDescent="0.25">
      <c r="A5646" s="2">
        <v>5643</v>
      </c>
      <c r="B5646" s="2" t="str">
        <f>"201507004600"</f>
        <v>201507004600</v>
      </c>
    </row>
    <row r="5647" spans="1:2" x14ac:dyDescent="0.25">
      <c r="A5647" s="2">
        <v>5644</v>
      </c>
      <c r="B5647" s="2" t="str">
        <f>"201507004655"</f>
        <v>201507004655</v>
      </c>
    </row>
    <row r="5648" spans="1:2" x14ac:dyDescent="0.25">
      <c r="A5648" s="2">
        <v>5645</v>
      </c>
      <c r="B5648" s="2" t="str">
        <f>"201507004686"</f>
        <v>201507004686</v>
      </c>
    </row>
    <row r="5649" spans="1:2" x14ac:dyDescent="0.25">
      <c r="A5649" s="2">
        <v>5646</v>
      </c>
      <c r="B5649" s="2" t="str">
        <f>"201507004936"</f>
        <v>201507004936</v>
      </c>
    </row>
    <row r="5650" spans="1:2" x14ac:dyDescent="0.25">
      <c r="A5650" s="2">
        <v>5647</v>
      </c>
      <c r="B5650" s="2" t="str">
        <f>"201507005239"</f>
        <v>201507005239</v>
      </c>
    </row>
    <row r="5651" spans="1:2" x14ac:dyDescent="0.25">
      <c r="A5651" s="2">
        <v>5648</v>
      </c>
      <c r="B5651" s="2" t="str">
        <f>"201510000164"</f>
        <v>201510000164</v>
      </c>
    </row>
    <row r="5652" spans="1:2" x14ac:dyDescent="0.25">
      <c r="A5652" s="2">
        <v>5649</v>
      </c>
      <c r="B5652" s="2" t="str">
        <f>"201510000424"</f>
        <v>201510000424</v>
      </c>
    </row>
    <row r="5653" spans="1:2" x14ac:dyDescent="0.25">
      <c r="A5653" s="2">
        <v>5650</v>
      </c>
      <c r="B5653" s="2" t="str">
        <f>"201510000475"</f>
        <v>201510000475</v>
      </c>
    </row>
    <row r="5654" spans="1:2" x14ac:dyDescent="0.25">
      <c r="A5654" s="2">
        <v>5651</v>
      </c>
      <c r="B5654" s="2" t="str">
        <f>"201510000771"</f>
        <v>201510000771</v>
      </c>
    </row>
    <row r="5655" spans="1:2" x14ac:dyDescent="0.25">
      <c r="A5655" s="2">
        <v>5652</v>
      </c>
      <c r="B5655" s="2" t="str">
        <f>"201510001680"</f>
        <v>201510001680</v>
      </c>
    </row>
    <row r="5656" spans="1:2" x14ac:dyDescent="0.25">
      <c r="A5656" s="2">
        <v>5653</v>
      </c>
      <c r="B5656" s="2" t="str">
        <f>"201510001880"</f>
        <v>201510001880</v>
      </c>
    </row>
    <row r="5657" spans="1:2" x14ac:dyDescent="0.25">
      <c r="A5657" s="2">
        <v>5654</v>
      </c>
      <c r="B5657" s="2" t="str">
        <f>"201510002251"</f>
        <v>201510002251</v>
      </c>
    </row>
    <row r="5658" spans="1:2" x14ac:dyDescent="0.25">
      <c r="A5658" s="2">
        <v>5655</v>
      </c>
      <c r="B5658" s="2" t="str">
        <f>"201510002430"</f>
        <v>201510002430</v>
      </c>
    </row>
    <row r="5659" spans="1:2" x14ac:dyDescent="0.25">
      <c r="A5659" s="2">
        <v>5656</v>
      </c>
      <c r="B5659" s="2" t="str">
        <f>"201510002624"</f>
        <v>201510002624</v>
      </c>
    </row>
    <row r="5660" spans="1:2" x14ac:dyDescent="0.25">
      <c r="A5660" s="2">
        <v>5657</v>
      </c>
      <c r="B5660" s="2" t="str">
        <f>"201510002827"</f>
        <v>201510002827</v>
      </c>
    </row>
    <row r="5661" spans="1:2" x14ac:dyDescent="0.25">
      <c r="A5661" s="2">
        <v>5658</v>
      </c>
      <c r="B5661" s="2" t="str">
        <f>"201510003268"</f>
        <v>201510003268</v>
      </c>
    </row>
    <row r="5662" spans="1:2" x14ac:dyDescent="0.25">
      <c r="A5662" s="2">
        <v>5659</v>
      </c>
      <c r="B5662" s="2" t="str">
        <f>"201510003332"</f>
        <v>201510003332</v>
      </c>
    </row>
    <row r="5663" spans="1:2" x14ac:dyDescent="0.25">
      <c r="A5663" s="2">
        <v>5660</v>
      </c>
      <c r="B5663" s="2" t="str">
        <f>"201510003408"</f>
        <v>201510003408</v>
      </c>
    </row>
    <row r="5664" spans="1:2" x14ac:dyDescent="0.25">
      <c r="A5664" s="2">
        <v>5661</v>
      </c>
      <c r="B5664" s="2" t="str">
        <f>"201510003594"</f>
        <v>201510003594</v>
      </c>
    </row>
    <row r="5665" spans="1:2" x14ac:dyDescent="0.25">
      <c r="A5665" s="2">
        <v>5662</v>
      </c>
      <c r="B5665" s="2" t="str">
        <f>"201510003618"</f>
        <v>201510003618</v>
      </c>
    </row>
    <row r="5666" spans="1:2" x14ac:dyDescent="0.25">
      <c r="A5666" s="2">
        <v>5663</v>
      </c>
      <c r="B5666" s="2" t="str">
        <f>"201510003645"</f>
        <v>201510003645</v>
      </c>
    </row>
    <row r="5667" spans="1:2" x14ac:dyDescent="0.25">
      <c r="A5667" s="2">
        <v>5664</v>
      </c>
      <c r="B5667" s="2" t="str">
        <f>"201510003950"</f>
        <v>201510003950</v>
      </c>
    </row>
    <row r="5668" spans="1:2" x14ac:dyDescent="0.25">
      <c r="A5668" s="2">
        <v>5665</v>
      </c>
      <c r="B5668" s="2" t="str">
        <f>"201510004222"</f>
        <v>201510004222</v>
      </c>
    </row>
    <row r="5669" spans="1:2" x14ac:dyDescent="0.25">
      <c r="A5669" s="2">
        <v>5666</v>
      </c>
      <c r="B5669" s="2" t="str">
        <f>"201510004431"</f>
        <v>201510004431</v>
      </c>
    </row>
    <row r="5670" spans="1:2" x14ac:dyDescent="0.25">
      <c r="A5670" s="2">
        <v>5667</v>
      </c>
      <c r="B5670" s="2" t="str">
        <f>"201510004596"</f>
        <v>201510004596</v>
      </c>
    </row>
    <row r="5671" spans="1:2" x14ac:dyDescent="0.25">
      <c r="A5671" s="2">
        <v>5668</v>
      </c>
      <c r="B5671" s="2" t="str">
        <f>"201510004838"</f>
        <v>201510004838</v>
      </c>
    </row>
    <row r="5672" spans="1:2" x14ac:dyDescent="0.25">
      <c r="A5672" s="2">
        <v>5669</v>
      </c>
      <c r="B5672" s="2" t="str">
        <f>"201510005141"</f>
        <v>201510005141</v>
      </c>
    </row>
    <row r="5673" spans="1:2" x14ac:dyDescent="0.25">
      <c r="A5673" s="2">
        <v>5670</v>
      </c>
      <c r="B5673" s="2" t="str">
        <f>"201511004584"</f>
        <v>201511004584</v>
      </c>
    </row>
    <row r="5674" spans="1:2" x14ac:dyDescent="0.25">
      <c r="A5674" s="2">
        <v>5671</v>
      </c>
      <c r="B5674" s="2" t="str">
        <f>"201511004987"</f>
        <v>201511004987</v>
      </c>
    </row>
    <row r="5675" spans="1:2" x14ac:dyDescent="0.25">
      <c r="A5675" s="2">
        <v>5672</v>
      </c>
      <c r="B5675" s="2" t="str">
        <f>"201511005076"</f>
        <v>201511005076</v>
      </c>
    </row>
    <row r="5676" spans="1:2" x14ac:dyDescent="0.25">
      <c r="A5676" s="2">
        <v>5673</v>
      </c>
      <c r="B5676" s="2" t="str">
        <f>"201511005240"</f>
        <v>201511005240</v>
      </c>
    </row>
    <row r="5677" spans="1:2" x14ac:dyDescent="0.25">
      <c r="A5677" s="2">
        <v>5674</v>
      </c>
      <c r="B5677" s="2" t="str">
        <f>"201511005374"</f>
        <v>201511005374</v>
      </c>
    </row>
    <row r="5678" spans="1:2" x14ac:dyDescent="0.25">
      <c r="A5678" s="2">
        <v>5675</v>
      </c>
      <c r="B5678" s="2" t="str">
        <f>"201511005425"</f>
        <v>201511005425</v>
      </c>
    </row>
    <row r="5679" spans="1:2" x14ac:dyDescent="0.25">
      <c r="A5679" s="2">
        <v>5676</v>
      </c>
      <c r="B5679" s="2" t="str">
        <f>"201511005718"</f>
        <v>201511005718</v>
      </c>
    </row>
    <row r="5680" spans="1:2" x14ac:dyDescent="0.25">
      <c r="A5680" s="2">
        <v>5677</v>
      </c>
      <c r="B5680" s="2" t="str">
        <f>"201511005769"</f>
        <v>201511005769</v>
      </c>
    </row>
    <row r="5681" spans="1:2" x14ac:dyDescent="0.25">
      <c r="A5681" s="2">
        <v>5678</v>
      </c>
      <c r="B5681" s="2" t="str">
        <f>"201511006076"</f>
        <v>201511006076</v>
      </c>
    </row>
    <row r="5682" spans="1:2" x14ac:dyDescent="0.25">
      <c r="A5682" s="2">
        <v>5679</v>
      </c>
      <c r="B5682" s="2" t="str">
        <f>"201511006245"</f>
        <v>201511006245</v>
      </c>
    </row>
    <row r="5683" spans="1:2" x14ac:dyDescent="0.25">
      <c r="A5683" s="2">
        <v>5680</v>
      </c>
      <c r="B5683" s="2" t="str">
        <f>"201511006282"</f>
        <v>201511006282</v>
      </c>
    </row>
    <row r="5684" spans="1:2" x14ac:dyDescent="0.25">
      <c r="A5684" s="2">
        <v>5681</v>
      </c>
      <c r="B5684" s="2" t="str">
        <f>"201511006491"</f>
        <v>201511006491</v>
      </c>
    </row>
    <row r="5685" spans="1:2" x14ac:dyDescent="0.25">
      <c r="A5685" s="2">
        <v>5682</v>
      </c>
      <c r="B5685" s="2" t="str">
        <f>"201511006554"</f>
        <v>201511006554</v>
      </c>
    </row>
    <row r="5686" spans="1:2" x14ac:dyDescent="0.25">
      <c r="A5686" s="2">
        <v>5683</v>
      </c>
      <c r="B5686" s="2" t="str">
        <f>"201511006855"</f>
        <v>201511006855</v>
      </c>
    </row>
    <row r="5687" spans="1:2" x14ac:dyDescent="0.25">
      <c r="A5687" s="2">
        <v>5684</v>
      </c>
      <c r="B5687" s="2" t="str">
        <f>"201511006931"</f>
        <v>201511006931</v>
      </c>
    </row>
    <row r="5688" spans="1:2" x14ac:dyDescent="0.25">
      <c r="A5688" s="2">
        <v>5685</v>
      </c>
      <c r="B5688" s="2" t="str">
        <f>"201511006966"</f>
        <v>201511006966</v>
      </c>
    </row>
    <row r="5689" spans="1:2" x14ac:dyDescent="0.25">
      <c r="A5689" s="2">
        <v>5686</v>
      </c>
      <c r="B5689" s="2" t="str">
        <f>"201511007117"</f>
        <v>201511007117</v>
      </c>
    </row>
    <row r="5690" spans="1:2" x14ac:dyDescent="0.25">
      <c r="A5690" s="2">
        <v>5687</v>
      </c>
      <c r="B5690" s="2" t="str">
        <f>"201511007222"</f>
        <v>201511007222</v>
      </c>
    </row>
    <row r="5691" spans="1:2" x14ac:dyDescent="0.25">
      <c r="A5691" s="2">
        <v>5688</v>
      </c>
      <c r="B5691" s="2" t="str">
        <f>"201511007321"</f>
        <v>201511007321</v>
      </c>
    </row>
    <row r="5692" spans="1:2" x14ac:dyDescent="0.25">
      <c r="A5692" s="2">
        <v>5689</v>
      </c>
      <c r="B5692" s="2" t="str">
        <f>"201511007391"</f>
        <v>201511007391</v>
      </c>
    </row>
    <row r="5693" spans="1:2" x14ac:dyDescent="0.25">
      <c r="A5693" s="2">
        <v>5690</v>
      </c>
      <c r="B5693" s="2" t="str">
        <f>"201511007407"</f>
        <v>201511007407</v>
      </c>
    </row>
    <row r="5694" spans="1:2" x14ac:dyDescent="0.25">
      <c r="A5694" s="2">
        <v>5691</v>
      </c>
      <c r="B5694" s="2" t="str">
        <f>"201511007485"</f>
        <v>201511007485</v>
      </c>
    </row>
    <row r="5695" spans="1:2" x14ac:dyDescent="0.25">
      <c r="A5695" s="2">
        <v>5692</v>
      </c>
      <c r="B5695" s="2" t="str">
        <f>"201511007853"</f>
        <v>201511007853</v>
      </c>
    </row>
    <row r="5696" spans="1:2" x14ac:dyDescent="0.25">
      <c r="A5696" s="2">
        <v>5693</v>
      </c>
      <c r="B5696" s="2" t="str">
        <f>"201511008003"</f>
        <v>201511008003</v>
      </c>
    </row>
    <row r="5697" spans="1:2" x14ac:dyDescent="0.25">
      <c r="A5697" s="2">
        <v>5694</v>
      </c>
      <c r="B5697" s="2" t="str">
        <f>"201511008848"</f>
        <v>201511008848</v>
      </c>
    </row>
    <row r="5698" spans="1:2" x14ac:dyDescent="0.25">
      <c r="A5698" s="2">
        <v>5695</v>
      </c>
      <c r="B5698" s="2" t="str">
        <f>"201511009001"</f>
        <v>201511009001</v>
      </c>
    </row>
    <row r="5699" spans="1:2" x14ac:dyDescent="0.25">
      <c r="A5699" s="2">
        <v>5696</v>
      </c>
      <c r="B5699" s="2" t="str">
        <f>"201511009254"</f>
        <v>201511009254</v>
      </c>
    </row>
    <row r="5700" spans="1:2" x14ac:dyDescent="0.25">
      <c r="A5700" s="2">
        <v>5697</v>
      </c>
      <c r="B5700" s="2" t="str">
        <f>"201511009584"</f>
        <v>201511009584</v>
      </c>
    </row>
    <row r="5701" spans="1:2" x14ac:dyDescent="0.25">
      <c r="A5701" s="2">
        <v>5698</v>
      </c>
      <c r="B5701" s="2" t="str">
        <f>"201511009781"</f>
        <v>201511009781</v>
      </c>
    </row>
    <row r="5702" spans="1:2" x14ac:dyDescent="0.25">
      <c r="A5702" s="2">
        <v>5699</v>
      </c>
      <c r="B5702" s="2" t="str">
        <f>"201511010059"</f>
        <v>201511010059</v>
      </c>
    </row>
    <row r="5703" spans="1:2" x14ac:dyDescent="0.25">
      <c r="A5703" s="2">
        <v>5700</v>
      </c>
      <c r="B5703" s="2" t="str">
        <f>"201511010135"</f>
        <v>201511010135</v>
      </c>
    </row>
    <row r="5704" spans="1:2" x14ac:dyDescent="0.25">
      <c r="A5704" s="2">
        <v>5701</v>
      </c>
      <c r="B5704" s="2" t="str">
        <f>"201511010378"</f>
        <v>201511010378</v>
      </c>
    </row>
    <row r="5705" spans="1:2" x14ac:dyDescent="0.25">
      <c r="A5705" s="2">
        <v>5702</v>
      </c>
      <c r="B5705" s="2" t="str">
        <f>"201511010758"</f>
        <v>201511010758</v>
      </c>
    </row>
    <row r="5706" spans="1:2" x14ac:dyDescent="0.25">
      <c r="A5706" s="2">
        <v>5703</v>
      </c>
      <c r="B5706" s="2" t="str">
        <f>"201511011355"</f>
        <v>201511011355</v>
      </c>
    </row>
    <row r="5707" spans="1:2" x14ac:dyDescent="0.25">
      <c r="A5707" s="2">
        <v>5704</v>
      </c>
      <c r="B5707" s="2" t="str">
        <f>"201511011473"</f>
        <v>201511011473</v>
      </c>
    </row>
    <row r="5708" spans="1:2" x14ac:dyDescent="0.25">
      <c r="A5708" s="2">
        <v>5705</v>
      </c>
      <c r="B5708" s="2" t="str">
        <f>"201511011722"</f>
        <v>201511011722</v>
      </c>
    </row>
    <row r="5709" spans="1:2" x14ac:dyDescent="0.25">
      <c r="A5709" s="2">
        <v>5706</v>
      </c>
      <c r="B5709" s="2" t="str">
        <f>"201511012182"</f>
        <v>201511012182</v>
      </c>
    </row>
    <row r="5710" spans="1:2" x14ac:dyDescent="0.25">
      <c r="A5710" s="2">
        <v>5707</v>
      </c>
      <c r="B5710" s="2" t="str">
        <f>"201511012212"</f>
        <v>201511012212</v>
      </c>
    </row>
    <row r="5711" spans="1:2" x14ac:dyDescent="0.25">
      <c r="A5711" s="2">
        <v>5708</v>
      </c>
      <c r="B5711" s="2" t="str">
        <f>"201511012436"</f>
        <v>201511012436</v>
      </c>
    </row>
    <row r="5712" spans="1:2" x14ac:dyDescent="0.25">
      <c r="A5712" s="2">
        <v>5709</v>
      </c>
      <c r="B5712" s="2" t="str">
        <f>"201511012534"</f>
        <v>201511012534</v>
      </c>
    </row>
    <row r="5713" spans="1:2" x14ac:dyDescent="0.25">
      <c r="A5713" s="2">
        <v>5710</v>
      </c>
      <c r="B5713" s="2" t="str">
        <f>"201511013175"</f>
        <v>201511013175</v>
      </c>
    </row>
    <row r="5714" spans="1:2" x14ac:dyDescent="0.25">
      <c r="A5714" s="2">
        <v>5711</v>
      </c>
      <c r="B5714" s="2" t="str">
        <f>"201511013287"</f>
        <v>201511013287</v>
      </c>
    </row>
    <row r="5715" spans="1:2" x14ac:dyDescent="0.25">
      <c r="A5715" s="2">
        <v>5712</v>
      </c>
      <c r="B5715" s="2" t="str">
        <f>"201511013533"</f>
        <v>201511013533</v>
      </c>
    </row>
    <row r="5716" spans="1:2" x14ac:dyDescent="0.25">
      <c r="A5716" s="2">
        <v>5713</v>
      </c>
      <c r="B5716" s="2" t="str">
        <f>"201511013760"</f>
        <v>201511013760</v>
      </c>
    </row>
    <row r="5717" spans="1:2" x14ac:dyDescent="0.25">
      <c r="A5717" s="2">
        <v>5714</v>
      </c>
      <c r="B5717" s="2" t="str">
        <f>"201511014281"</f>
        <v>201511014281</v>
      </c>
    </row>
    <row r="5718" spans="1:2" x14ac:dyDescent="0.25">
      <c r="A5718" s="2">
        <v>5715</v>
      </c>
      <c r="B5718" s="2" t="str">
        <f>"201511014633"</f>
        <v>201511014633</v>
      </c>
    </row>
    <row r="5719" spans="1:2" x14ac:dyDescent="0.25">
      <c r="A5719" s="2">
        <v>5716</v>
      </c>
      <c r="B5719" s="2" t="str">
        <f>"201511014911"</f>
        <v>201511014911</v>
      </c>
    </row>
    <row r="5720" spans="1:2" x14ac:dyDescent="0.25">
      <c r="A5720" s="2">
        <v>5717</v>
      </c>
      <c r="B5720" s="2" t="str">
        <f>"201511015249"</f>
        <v>201511015249</v>
      </c>
    </row>
    <row r="5721" spans="1:2" x14ac:dyDescent="0.25">
      <c r="A5721" s="2">
        <v>5718</v>
      </c>
      <c r="B5721" s="2" t="str">
        <f>"201511015619"</f>
        <v>201511015619</v>
      </c>
    </row>
    <row r="5722" spans="1:2" x14ac:dyDescent="0.25">
      <c r="A5722" s="2">
        <v>5719</v>
      </c>
      <c r="B5722" s="2" t="str">
        <f>"201511015836"</f>
        <v>201511015836</v>
      </c>
    </row>
    <row r="5723" spans="1:2" x14ac:dyDescent="0.25">
      <c r="A5723" s="2">
        <v>5720</v>
      </c>
      <c r="B5723" s="2" t="str">
        <f>"201511015841"</f>
        <v>201511015841</v>
      </c>
    </row>
    <row r="5724" spans="1:2" x14ac:dyDescent="0.25">
      <c r="A5724" s="2">
        <v>5721</v>
      </c>
      <c r="B5724" s="2" t="str">
        <f>"201511016792"</f>
        <v>201511016792</v>
      </c>
    </row>
    <row r="5725" spans="1:2" x14ac:dyDescent="0.25">
      <c r="A5725" s="2">
        <v>5722</v>
      </c>
      <c r="B5725" s="2" t="str">
        <f>"201511016800"</f>
        <v>201511016800</v>
      </c>
    </row>
    <row r="5726" spans="1:2" x14ac:dyDescent="0.25">
      <c r="A5726" s="2">
        <v>5723</v>
      </c>
      <c r="B5726" s="2" t="str">
        <f>"201511017130"</f>
        <v>201511017130</v>
      </c>
    </row>
    <row r="5727" spans="1:2" x14ac:dyDescent="0.25">
      <c r="A5727" s="2">
        <v>5724</v>
      </c>
      <c r="B5727" s="2" t="str">
        <f>"201511017482"</f>
        <v>201511017482</v>
      </c>
    </row>
    <row r="5728" spans="1:2" x14ac:dyDescent="0.25">
      <c r="A5728" s="2">
        <v>5725</v>
      </c>
      <c r="B5728" s="2" t="str">
        <f>"201511017524"</f>
        <v>201511017524</v>
      </c>
    </row>
    <row r="5729" spans="1:2" x14ac:dyDescent="0.25">
      <c r="A5729" s="2">
        <v>5726</v>
      </c>
      <c r="B5729" s="2" t="str">
        <f>"201511017560"</f>
        <v>201511017560</v>
      </c>
    </row>
    <row r="5730" spans="1:2" x14ac:dyDescent="0.25">
      <c r="A5730" s="2">
        <v>5727</v>
      </c>
      <c r="B5730" s="2" t="str">
        <f>"201511017748"</f>
        <v>201511017748</v>
      </c>
    </row>
    <row r="5731" spans="1:2" x14ac:dyDescent="0.25">
      <c r="A5731" s="2">
        <v>5728</v>
      </c>
      <c r="B5731" s="2" t="str">
        <f>"201511017964"</f>
        <v>201511017964</v>
      </c>
    </row>
    <row r="5732" spans="1:2" x14ac:dyDescent="0.25">
      <c r="A5732" s="2">
        <v>5729</v>
      </c>
      <c r="B5732" s="2" t="str">
        <f>"201511018006"</f>
        <v>201511018006</v>
      </c>
    </row>
    <row r="5733" spans="1:2" x14ac:dyDescent="0.25">
      <c r="A5733" s="2">
        <v>5730</v>
      </c>
      <c r="B5733" s="2" t="str">
        <f>"201511018154"</f>
        <v>201511018154</v>
      </c>
    </row>
    <row r="5734" spans="1:2" x14ac:dyDescent="0.25">
      <c r="A5734" s="2">
        <v>5731</v>
      </c>
      <c r="B5734" s="2" t="str">
        <f>"201511018729"</f>
        <v>201511018729</v>
      </c>
    </row>
    <row r="5735" spans="1:2" x14ac:dyDescent="0.25">
      <c r="A5735" s="2">
        <v>5732</v>
      </c>
      <c r="B5735" s="2" t="str">
        <f>"201511018873"</f>
        <v>201511018873</v>
      </c>
    </row>
    <row r="5736" spans="1:2" x14ac:dyDescent="0.25">
      <c r="A5736" s="2">
        <v>5733</v>
      </c>
      <c r="B5736" s="2" t="str">
        <f>"201511018991"</f>
        <v>201511018991</v>
      </c>
    </row>
    <row r="5737" spans="1:2" x14ac:dyDescent="0.25">
      <c r="A5737" s="2">
        <v>5734</v>
      </c>
      <c r="B5737" s="2" t="str">
        <f>"201511019219"</f>
        <v>201511019219</v>
      </c>
    </row>
    <row r="5738" spans="1:2" x14ac:dyDescent="0.25">
      <c r="A5738" s="2">
        <v>5735</v>
      </c>
      <c r="B5738" s="2" t="str">
        <f>"201511019574"</f>
        <v>201511019574</v>
      </c>
    </row>
    <row r="5739" spans="1:2" x14ac:dyDescent="0.25">
      <c r="A5739" s="2">
        <v>5736</v>
      </c>
      <c r="B5739" s="2" t="str">
        <f>"201511019646"</f>
        <v>201511019646</v>
      </c>
    </row>
    <row r="5740" spans="1:2" x14ac:dyDescent="0.25">
      <c r="A5740" s="2">
        <v>5737</v>
      </c>
      <c r="B5740" s="2" t="str">
        <f>"201511020031"</f>
        <v>201511020031</v>
      </c>
    </row>
    <row r="5741" spans="1:2" x14ac:dyDescent="0.25">
      <c r="A5741" s="2">
        <v>5738</v>
      </c>
      <c r="B5741" s="2" t="str">
        <f>"201511020601"</f>
        <v>201511020601</v>
      </c>
    </row>
    <row r="5742" spans="1:2" x14ac:dyDescent="0.25">
      <c r="A5742" s="2">
        <v>5739</v>
      </c>
      <c r="B5742" s="2" t="str">
        <f>"201511020617"</f>
        <v>201511020617</v>
      </c>
    </row>
    <row r="5743" spans="1:2" x14ac:dyDescent="0.25">
      <c r="A5743" s="2">
        <v>5740</v>
      </c>
      <c r="B5743" s="2" t="str">
        <f>"201511020739"</f>
        <v>201511020739</v>
      </c>
    </row>
    <row r="5744" spans="1:2" x14ac:dyDescent="0.25">
      <c r="A5744" s="2">
        <v>5741</v>
      </c>
      <c r="B5744" s="2" t="str">
        <f>"201511020799"</f>
        <v>201511020799</v>
      </c>
    </row>
    <row r="5745" spans="1:2" x14ac:dyDescent="0.25">
      <c r="A5745" s="2">
        <v>5742</v>
      </c>
      <c r="B5745" s="2" t="str">
        <f>"201511020809"</f>
        <v>201511020809</v>
      </c>
    </row>
    <row r="5746" spans="1:2" x14ac:dyDescent="0.25">
      <c r="A5746" s="2">
        <v>5743</v>
      </c>
      <c r="B5746" s="2" t="str">
        <f>"201511021177"</f>
        <v>201511021177</v>
      </c>
    </row>
    <row r="5747" spans="1:2" x14ac:dyDescent="0.25">
      <c r="A5747" s="2">
        <v>5744</v>
      </c>
      <c r="B5747" s="2" t="str">
        <f>"201511021339"</f>
        <v>201511021339</v>
      </c>
    </row>
    <row r="5748" spans="1:2" x14ac:dyDescent="0.25">
      <c r="A5748" s="2">
        <v>5745</v>
      </c>
      <c r="B5748" s="2" t="str">
        <f>"201511021344"</f>
        <v>201511021344</v>
      </c>
    </row>
    <row r="5749" spans="1:2" x14ac:dyDescent="0.25">
      <c r="A5749" s="2">
        <v>5746</v>
      </c>
      <c r="B5749" s="2" t="str">
        <f>"201511021635"</f>
        <v>201511021635</v>
      </c>
    </row>
    <row r="5750" spans="1:2" x14ac:dyDescent="0.25">
      <c r="A5750" s="2">
        <v>5747</v>
      </c>
      <c r="B5750" s="2" t="str">
        <f>"201511021708"</f>
        <v>201511021708</v>
      </c>
    </row>
    <row r="5751" spans="1:2" x14ac:dyDescent="0.25">
      <c r="A5751" s="2">
        <v>5748</v>
      </c>
      <c r="B5751" s="2" t="str">
        <f>"201511021836"</f>
        <v>201511021836</v>
      </c>
    </row>
    <row r="5752" spans="1:2" x14ac:dyDescent="0.25">
      <c r="A5752" s="2">
        <v>5749</v>
      </c>
      <c r="B5752" s="2" t="str">
        <f>"201511022435"</f>
        <v>201511022435</v>
      </c>
    </row>
    <row r="5753" spans="1:2" x14ac:dyDescent="0.25">
      <c r="A5753" s="2">
        <v>5750</v>
      </c>
      <c r="B5753" s="2" t="str">
        <f>"201511022496"</f>
        <v>201511022496</v>
      </c>
    </row>
    <row r="5754" spans="1:2" x14ac:dyDescent="0.25">
      <c r="A5754" s="2">
        <v>5751</v>
      </c>
      <c r="B5754" s="2" t="str">
        <f>"201511022507"</f>
        <v>201511022507</v>
      </c>
    </row>
    <row r="5755" spans="1:2" x14ac:dyDescent="0.25">
      <c r="A5755" s="2">
        <v>5752</v>
      </c>
      <c r="B5755" s="2" t="str">
        <f>"201511022510"</f>
        <v>201511022510</v>
      </c>
    </row>
    <row r="5756" spans="1:2" x14ac:dyDescent="0.25">
      <c r="A5756" s="2">
        <v>5753</v>
      </c>
      <c r="B5756" s="2" t="str">
        <f>"201511022528"</f>
        <v>201511022528</v>
      </c>
    </row>
    <row r="5757" spans="1:2" x14ac:dyDescent="0.25">
      <c r="A5757" s="2">
        <v>5754</v>
      </c>
      <c r="B5757" s="2" t="str">
        <f>"201511022545"</f>
        <v>201511022545</v>
      </c>
    </row>
    <row r="5758" spans="1:2" x14ac:dyDescent="0.25">
      <c r="A5758" s="2">
        <v>5755</v>
      </c>
      <c r="B5758" s="2" t="str">
        <f>"201511022650"</f>
        <v>201511022650</v>
      </c>
    </row>
    <row r="5759" spans="1:2" x14ac:dyDescent="0.25">
      <c r="A5759" s="2">
        <v>5756</v>
      </c>
      <c r="B5759" s="2" t="str">
        <f>"201511022732"</f>
        <v>201511022732</v>
      </c>
    </row>
    <row r="5760" spans="1:2" x14ac:dyDescent="0.25">
      <c r="A5760" s="2">
        <v>5757</v>
      </c>
      <c r="B5760" s="2" t="str">
        <f>"201511022755"</f>
        <v>201511022755</v>
      </c>
    </row>
    <row r="5761" spans="1:2" x14ac:dyDescent="0.25">
      <c r="A5761" s="2">
        <v>5758</v>
      </c>
      <c r="B5761" s="2" t="str">
        <f>"201511022767"</f>
        <v>201511022767</v>
      </c>
    </row>
    <row r="5762" spans="1:2" x14ac:dyDescent="0.25">
      <c r="A5762" s="2">
        <v>5759</v>
      </c>
      <c r="B5762" s="2" t="str">
        <f>"201511022875"</f>
        <v>201511022875</v>
      </c>
    </row>
    <row r="5763" spans="1:2" x14ac:dyDescent="0.25">
      <c r="A5763" s="2">
        <v>5760</v>
      </c>
      <c r="B5763" s="2" t="str">
        <f>"201511023232"</f>
        <v>201511023232</v>
      </c>
    </row>
    <row r="5764" spans="1:2" x14ac:dyDescent="0.25">
      <c r="A5764" s="2">
        <v>5761</v>
      </c>
      <c r="B5764" s="2" t="str">
        <f>"201511023799"</f>
        <v>201511023799</v>
      </c>
    </row>
    <row r="5765" spans="1:2" x14ac:dyDescent="0.25">
      <c r="A5765" s="2">
        <v>5762</v>
      </c>
      <c r="B5765" s="2" t="str">
        <f>"201511023952"</f>
        <v>201511023952</v>
      </c>
    </row>
    <row r="5766" spans="1:2" x14ac:dyDescent="0.25">
      <c r="A5766" s="2">
        <v>5763</v>
      </c>
      <c r="B5766" s="2" t="str">
        <f>"201511023981"</f>
        <v>201511023981</v>
      </c>
    </row>
    <row r="5767" spans="1:2" x14ac:dyDescent="0.25">
      <c r="A5767" s="2">
        <v>5764</v>
      </c>
      <c r="B5767" s="2" t="str">
        <f>"201511024035"</f>
        <v>201511024035</v>
      </c>
    </row>
    <row r="5768" spans="1:2" x14ac:dyDescent="0.25">
      <c r="A5768" s="2">
        <v>5765</v>
      </c>
      <c r="B5768" s="2" t="str">
        <f>"201511024463"</f>
        <v>201511024463</v>
      </c>
    </row>
    <row r="5769" spans="1:2" x14ac:dyDescent="0.25">
      <c r="A5769" s="2">
        <v>5766</v>
      </c>
      <c r="B5769" s="2" t="str">
        <f>"201511024723"</f>
        <v>201511024723</v>
      </c>
    </row>
    <row r="5770" spans="1:2" x14ac:dyDescent="0.25">
      <c r="A5770" s="2">
        <v>5767</v>
      </c>
      <c r="B5770" s="2" t="str">
        <f>"201511025214"</f>
        <v>201511025214</v>
      </c>
    </row>
    <row r="5771" spans="1:2" x14ac:dyDescent="0.25">
      <c r="A5771" s="2">
        <v>5768</v>
      </c>
      <c r="B5771" s="2" t="str">
        <f>"201511025343"</f>
        <v>201511025343</v>
      </c>
    </row>
    <row r="5772" spans="1:2" x14ac:dyDescent="0.25">
      <c r="A5772" s="2">
        <v>5769</v>
      </c>
      <c r="B5772" s="2" t="str">
        <f>"201511025620"</f>
        <v>201511025620</v>
      </c>
    </row>
    <row r="5773" spans="1:2" x14ac:dyDescent="0.25">
      <c r="A5773" s="2">
        <v>5770</v>
      </c>
      <c r="B5773" s="2" t="str">
        <f>"201511025691"</f>
        <v>201511025691</v>
      </c>
    </row>
    <row r="5774" spans="1:2" x14ac:dyDescent="0.25">
      <c r="A5774" s="2">
        <v>5771</v>
      </c>
      <c r="B5774" s="2" t="str">
        <f>"201511025860"</f>
        <v>201511025860</v>
      </c>
    </row>
    <row r="5775" spans="1:2" x14ac:dyDescent="0.25">
      <c r="A5775" s="2">
        <v>5772</v>
      </c>
      <c r="B5775" s="2" t="str">
        <f>"201511025977"</f>
        <v>201511025977</v>
      </c>
    </row>
    <row r="5776" spans="1:2" x14ac:dyDescent="0.25">
      <c r="A5776" s="2">
        <v>5773</v>
      </c>
      <c r="B5776" s="2" t="str">
        <f>"201511026185"</f>
        <v>201511026185</v>
      </c>
    </row>
    <row r="5777" spans="1:2" x14ac:dyDescent="0.25">
      <c r="A5777" s="2">
        <v>5774</v>
      </c>
      <c r="B5777" s="2" t="str">
        <f>"201511026476"</f>
        <v>201511026476</v>
      </c>
    </row>
    <row r="5778" spans="1:2" x14ac:dyDescent="0.25">
      <c r="A5778" s="2">
        <v>5775</v>
      </c>
      <c r="B5778" s="2" t="str">
        <f>"201511026567"</f>
        <v>201511026567</v>
      </c>
    </row>
    <row r="5779" spans="1:2" x14ac:dyDescent="0.25">
      <c r="A5779" s="2">
        <v>5776</v>
      </c>
      <c r="B5779" s="2" t="str">
        <f>"201511026645"</f>
        <v>201511026645</v>
      </c>
    </row>
    <row r="5780" spans="1:2" x14ac:dyDescent="0.25">
      <c r="A5780" s="2">
        <v>5777</v>
      </c>
      <c r="B5780" s="2" t="str">
        <f>"201511026682"</f>
        <v>201511026682</v>
      </c>
    </row>
    <row r="5781" spans="1:2" x14ac:dyDescent="0.25">
      <c r="A5781" s="2">
        <v>5778</v>
      </c>
      <c r="B5781" s="2" t="str">
        <f>"201511026763"</f>
        <v>201511026763</v>
      </c>
    </row>
    <row r="5782" spans="1:2" x14ac:dyDescent="0.25">
      <c r="A5782" s="2">
        <v>5779</v>
      </c>
      <c r="B5782" s="2" t="str">
        <f>"201511026865"</f>
        <v>201511026865</v>
      </c>
    </row>
    <row r="5783" spans="1:2" x14ac:dyDescent="0.25">
      <c r="A5783" s="2">
        <v>5780</v>
      </c>
      <c r="B5783" s="2" t="str">
        <f>"201511026963"</f>
        <v>201511026963</v>
      </c>
    </row>
    <row r="5784" spans="1:2" x14ac:dyDescent="0.25">
      <c r="A5784" s="2">
        <v>5781</v>
      </c>
      <c r="B5784" s="2" t="str">
        <f>"201511027064"</f>
        <v>201511027064</v>
      </c>
    </row>
    <row r="5785" spans="1:2" x14ac:dyDescent="0.25">
      <c r="A5785" s="2">
        <v>5782</v>
      </c>
      <c r="B5785" s="2" t="str">
        <f>"201511027113"</f>
        <v>201511027113</v>
      </c>
    </row>
    <row r="5786" spans="1:2" x14ac:dyDescent="0.25">
      <c r="A5786" s="2">
        <v>5783</v>
      </c>
      <c r="B5786" s="2" t="str">
        <f>"201511027322"</f>
        <v>201511027322</v>
      </c>
    </row>
    <row r="5787" spans="1:2" x14ac:dyDescent="0.25">
      <c r="A5787" s="2">
        <v>5784</v>
      </c>
      <c r="B5787" s="2" t="str">
        <f>"201511027484"</f>
        <v>201511027484</v>
      </c>
    </row>
    <row r="5788" spans="1:2" x14ac:dyDescent="0.25">
      <c r="A5788" s="2">
        <v>5785</v>
      </c>
      <c r="B5788" s="2" t="str">
        <f>"201511027601"</f>
        <v>201511027601</v>
      </c>
    </row>
    <row r="5789" spans="1:2" x14ac:dyDescent="0.25">
      <c r="A5789" s="2">
        <v>5786</v>
      </c>
      <c r="B5789" s="2" t="str">
        <f>"201511027849"</f>
        <v>201511027849</v>
      </c>
    </row>
    <row r="5790" spans="1:2" x14ac:dyDescent="0.25">
      <c r="A5790" s="2">
        <v>5787</v>
      </c>
      <c r="B5790" s="2" t="str">
        <f>"201511028010"</f>
        <v>201511028010</v>
      </c>
    </row>
    <row r="5791" spans="1:2" x14ac:dyDescent="0.25">
      <c r="A5791" s="2">
        <v>5788</v>
      </c>
      <c r="B5791" s="2" t="str">
        <f>"201511028043"</f>
        <v>201511028043</v>
      </c>
    </row>
    <row r="5792" spans="1:2" x14ac:dyDescent="0.25">
      <c r="A5792" s="2">
        <v>5789</v>
      </c>
      <c r="B5792" s="2" t="str">
        <f>"201511028356"</f>
        <v>201511028356</v>
      </c>
    </row>
    <row r="5793" spans="1:2" x14ac:dyDescent="0.25">
      <c r="A5793" s="2">
        <v>5790</v>
      </c>
      <c r="B5793" s="2" t="str">
        <f>"201511028461"</f>
        <v>201511028461</v>
      </c>
    </row>
    <row r="5794" spans="1:2" x14ac:dyDescent="0.25">
      <c r="A5794" s="2">
        <v>5791</v>
      </c>
      <c r="B5794" s="2" t="str">
        <f>"201511028715"</f>
        <v>201511028715</v>
      </c>
    </row>
    <row r="5795" spans="1:2" x14ac:dyDescent="0.25">
      <c r="A5795" s="2">
        <v>5792</v>
      </c>
      <c r="B5795" s="2" t="str">
        <f>"201511028853"</f>
        <v>201511028853</v>
      </c>
    </row>
    <row r="5796" spans="1:2" x14ac:dyDescent="0.25">
      <c r="A5796" s="2">
        <v>5793</v>
      </c>
      <c r="B5796" s="2" t="str">
        <f>"201511029005"</f>
        <v>201511029005</v>
      </c>
    </row>
    <row r="5797" spans="1:2" x14ac:dyDescent="0.25">
      <c r="A5797" s="2">
        <v>5794</v>
      </c>
      <c r="B5797" s="2" t="str">
        <f>"201511029431"</f>
        <v>201511029431</v>
      </c>
    </row>
    <row r="5798" spans="1:2" x14ac:dyDescent="0.25">
      <c r="A5798" s="2">
        <v>5795</v>
      </c>
      <c r="B5798" s="2" t="str">
        <f>"201511029646"</f>
        <v>201511029646</v>
      </c>
    </row>
    <row r="5799" spans="1:2" x14ac:dyDescent="0.25">
      <c r="A5799" s="2">
        <v>5796</v>
      </c>
      <c r="B5799" s="2" t="str">
        <f>"201511030005"</f>
        <v>201511030005</v>
      </c>
    </row>
    <row r="5800" spans="1:2" x14ac:dyDescent="0.25">
      <c r="A5800" s="2">
        <v>5797</v>
      </c>
      <c r="B5800" s="2" t="str">
        <f>"201511030170"</f>
        <v>201511030170</v>
      </c>
    </row>
    <row r="5801" spans="1:2" x14ac:dyDescent="0.25">
      <c r="A5801" s="2">
        <v>5798</v>
      </c>
      <c r="B5801" s="2" t="str">
        <f>"201511030313"</f>
        <v>201511030313</v>
      </c>
    </row>
    <row r="5802" spans="1:2" x14ac:dyDescent="0.25">
      <c r="A5802" s="2">
        <v>5799</v>
      </c>
      <c r="B5802" s="2" t="str">
        <f>"201511030385"</f>
        <v>201511030385</v>
      </c>
    </row>
    <row r="5803" spans="1:2" x14ac:dyDescent="0.25">
      <c r="A5803" s="2">
        <v>5800</v>
      </c>
      <c r="B5803" s="2" t="str">
        <f>"201511030407"</f>
        <v>201511030407</v>
      </c>
    </row>
    <row r="5804" spans="1:2" x14ac:dyDescent="0.25">
      <c r="A5804" s="2">
        <v>5801</v>
      </c>
      <c r="B5804" s="2" t="str">
        <f>"201511030427"</f>
        <v>201511030427</v>
      </c>
    </row>
    <row r="5805" spans="1:2" x14ac:dyDescent="0.25">
      <c r="A5805" s="2">
        <v>5802</v>
      </c>
      <c r="B5805" s="2" t="str">
        <f>"201511030457"</f>
        <v>201511030457</v>
      </c>
    </row>
    <row r="5806" spans="1:2" x14ac:dyDescent="0.25">
      <c r="A5806" s="2">
        <v>5803</v>
      </c>
      <c r="B5806" s="2" t="str">
        <f>"201511030554"</f>
        <v>201511030554</v>
      </c>
    </row>
    <row r="5807" spans="1:2" x14ac:dyDescent="0.25">
      <c r="A5807" s="2">
        <v>5804</v>
      </c>
      <c r="B5807" s="2" t="str">
        <f>"201511030607"</f>
        <v>201511030607</v>
      </c>
    </row>
    <row r="5808" spans="1:2" x14ac:dyDescent="0.25">
      <c r="A5808" s="2">
        <v>5805</v>
      </c>
      <c r="B5808" s="2" t="str">
        <f>"201511030715"</f>
        <v>201511030715</v>
      </c>
    </row>
    <row r="5809" spans="1:2" x14ac:dyDescent="0.25">
      <c r="A5809" s="2">
        <v>5806</v>
      </c>
      <c r="B5809" s="2" t="str">
        <f>"201511030929"</f>
        <v>201511030929</v>
      </c>
    </row>
    <row r="5810" spans="1:2" x14ac:dyDescent="0.25">
      <c r="A5810" s="2">
        <v>5807</v>
      </c>
      <c r="B5810" s="2" t="str">
        <f>"201511031192"</f>
        <v>201511031192</v>
      </c>
    </row>
    <row r="5811" spans="1:2" x14ac:dyDescent="0.25">
      <c r="A5811" s="2">
        <v>5808</v>
      </c>
      <c r="B5811" s="2" t="str">
        <f>"201511031213"</f>
        <v>201511031213</v>
      </c>
    </row>
    <row r="5812" spans="1:2" x14ac:dyDescent="0.25">
      <c r="A5812" s="2">
        <v>5809</v>
      </c>
      <c r="B5812" s="2" t="str">
        <f>"201511031219"</f>
        <v>201511031219</v>
      </c>
    </row>
    <row r="5813" spans="1:2" x14ac:dyDescent="0.25">
      <c r="A5813" s="2">
        <v>5810</v>
      </c>
      <c r="B5813" s="2" t="str">
        <f>"201511031287"</f>
        <v>201511031287</v>
      </c>
    </row>
    <row r="5814" spans="1:2" x14ac:dyDescent="0.25">
      <c r="A5814" s="2">
        <v>5811</v>
      </c>
      <c r="B5814" s="2" t="str">
        <f>"201511031417"</f>
        <v>201511031417</v>
      </c>
    </row>
    <row r="5815" spans="1:2" x14ac:dyDescent="0.25">
      <c r="A5815" s="2">
        <v>5812</v>
      </c>
      <c r="B5815" s="2" t="str">
        <f>"201511031769"</f>
        <v>201511031769</v>
      </c>
    </row>
    <row r="5816" spans="1:2" x14ac:dyDescent="0.25">
      <c r="A5816" s="2">
        <v>5813</v>
      </c>
      <c r="B5816" s="2" t="str">
        <f>"201511031960"</f>
        <v>201511031960</v>
      </c>
    </row>
    <row r="5817" spans="1:2" x14ac:dyDescent="0.25">
      <c r="A5817" s="2">
        <v>5814</v>
      </c>
      <c r="B5817" s="2" t="str">
        <f>"201511031985"</f>
        <v>201511031985</v>
      </c>
    </row>
    <row r="5818" spans="1:2" x14ac:dyDescent="0.25">
      <c r="A5818" s="2">
        <v>5815</v>
      </c>
      <c r="B5818" s="2" t="str">
        <f>"201511032042"</f>
        <v>201511032042</v>
      </c>
    </row>
    <row r="5819" spans="1:2" x14ac:dyDescent="0.25">
      <c r="A5819" s="2">
        <v>5816</v>
      </c>
      <c r="B5819" s="2" t="str">
        <f>"201511032142"</f>
        <v>201511032142</v>
      </c>
    </row>
    <row r="5820" spans="1:2" x14ac:dyDescent="0.25">
      <c r="A5820" s="2">
        <v>5817</v>
      </c>
      <c r="B5820" s="2" t="str">
        <f>"201511032236"</f>
        <v>201511032236</v>
      </c>
    </row>
    <row r="5821" spans="1:2" x14ac:dyDescent="0.25">
      <c r="A5821" s="2">
        <v>5818</v>
      </c>
      <c r="B5821" s="2" t="str">
        <f>"201511032501"</f>
        <v>201511032501</v>
      </c>
    </row>
    <row r="5822" spans="1:2" x14ac:dyDescent="0.25">
      <c r="A5822" s="2">
        <v>5819</v>
      </c>
      <c r="B5822" s="2" t="str">
        <f>"201511032705"</f>
        <v>201511032705</v>
      </c>
    </row>
    <row r="5823" spans="1:2" x14ac:dyDescent="0.25">
      <c r="A5823" s="2">
        <v>5820</v>
      </c>
      <c r="B5823" s="2" t="str">
        <f>"201511032728"</f>
        <v>201511032728</v>
      </c>
    </row>
    <row r="5824" spans="1:2" x14ac:dyDescent="0.25">
      <c r="A5824" s="2">
        <v>5821</v>
      </c>
      <c r="B5824" s="2" t="str">
        <f>"201511032805"</f>
        <v>201511032805</v>
      </c>
    </row>
    <row r="5825" spans="1:2" x14ac:dyDescent="0.25">
      <c r="A5825" s="2">
        <v>5822</v>
      </c>
      <c r="B5825" s="2" t="str">
        <f>"201511032966"</f>
        <v>201511032966</v>
      </c>
    </row>
    <row r="5826" spans="1:2" x14ac:dyDescent="0.25">
      <c r="A5826" s="2">
        <v>5823</v>
      </c>
      <c r="B5826" s="2" t="str">
        <f>"201511033215"</f>
        <v>201511033215</v>
      </c>
    </row>
    <row r="5827" spans="1:2" x14ac:dyDescent="0.25">
      <c r="A5827" s="2">
        <v>5824</v>
      </c>
      <c r="B5827" s="2" t="str">
        <f>"201511033255"</f>
        <v>201511033255</v>
      </c>
    </row>
    <row r="5828" spans="1:2" x14ac:dyDescent="0.25">
      <c r="A5828" s="2">
        <v>5825</v>
      </c>
      <c r="B5828" s="2" t="str">
        <f>"201511033579"</f>
        <v>201511033579</v>
      </c>
    </row>
    <row r="5829" spans="1:2" x14ac:dyDescent="0.25">
      <c r="A5829" s="2">
        <v>5826</v>
      </c>
      <c r="B5829" s="2" t="str">
        <f>"201511033747"</f>
        <v>201511033747</v>
      </c>
    </row>
    <row r="5830" spans="1:2" x14ac:dyDescent="0.25">
      <c r="A5830" s="2">
        <v>5827</v>
      </c>
      <c r="B5830" s="2" t="str">
        <f>"201511034203"</f>
        <v>201511034203</v>
      </c>
    </row>
    <row r="5831" spans="1:2" x14ac:dyDescent="0.25">
      <c r="A5831" s="2">
        <v>5828</v>
      </c>
      <c r="B5831" s="2" t="str">
        <f>"201511034254"</f>
        <v>201511034254</v>
      </c>
    </row>
    <row r="5832" spans="1:2" x14ac:dyDescent="0.25">
      <c r="A5832" s="2">
        <v>5829</v>
      </c>
      <c r="B5832" s="2" t="str">
        <f>"201511034355"</f>
        <v>201511034355</v>
      </c>
    </row>
    <row r="5833" spans="1:2" x14ac:dyDescent="0.25">
      <c r="A5833" s="2">
        <v>5830</v>
      </c>
      <c r="B5833" s="2" t="str">
        <f>"201511034506"</f>
        <v>201511034506</v>
      </c>
    </row>
    <row r="5834" spans="1:2" x14ac:dyDescent="0.25">
      <c r="A5834" s="2">
        <v>5831</v>
      </c>
      <c r="B5834" s="2" t="str">
        <f>"201511034781"</f>
        <v>201511034781</v>
      </c>
    </row>
    <row r="5835" spans="1:2" x14ac:dyDescent="0.25">
      <c r="A5835" s="2">
        <v>5832</v>
      </c>
      <c r="B5835" s="2" t="str">
        <f>"201511034970"</f>
        <v>201511034970</v>
      </c>
    </row>
    <row r="5836" spans="1:2" x14ac:dyDescent="0.25">
      <c r="A5836" s="2">
        <v>5833</v>
      </c>
      <c r="B5836" s="2" t="str">
        <f>"201511035018"</f>
        <v>201511035018</v>
      </c>
    </row>
    <row r="5837" spans="1:2" x14ac:dyDescent="0.25">
      <c r="A5837" s="2">
        <v>5834</v>
      </c>
      <c r="B5837" s="2" t="str">
        <f>"201511035217"</f>
        <v>201511035217</v>
      </c>
    </row>
    <row r="5838" spans="1:2" x14ac:dyDescent="0.25">
      <c r="A5838" s="2">
        <v>5835</v>
      </c>
      <c r="B5838" s="2" t="str">
        <f>"201511035257"</f>
        <v>201511035257</v>
      </c>
    </row>
    <row r="5839" spans="1:2" x14ac:dyDescent="0.25">
      <c r="A5839" s="2">
        <v>5836</v>
      </c>
      <c r="B5839" s="2" t="str">
        <f>"201511035304"</f>
        <v>201511035304</v>
      </c>
    </row>
    <row r="5840" spans="1:2" x14ac:dyDescent="0.25">
      <c r="A5840" s="2">
        <v>5837</v>
      </c>
      <c r="B5840" s="2" t="str">
        <f>"201511035351"</f>
        <v>201511035351</v>
      </c>
    </row>
    <row r="5841" spans="1:2" x14ac:dyDescent="0.25">
      <c r="A5841" s="2">
        <v>5838</v>
      </c>
      <c r="B5841" s="2" t="str">
        <f>"201511035545"</f>
        <v>201511035545</v>
      </c>
    </row>
    <row r="5842" spans="1:2" x14ac:dyDescent="0.25">
      <c r="A5842" s="2">
        <v>5839</v>
      </c>
      <c r="B5842" s="2" t="str">
        <f>"201511035558"</f>
        <v>201511035558</v>
      </c>
    </row>
    <row r="5843" spans="1:2" x14ac:dyDescent="0.25">
      <c r="A5843" s="2">
        <v>5840</v>
      </c>
      <c r="B5843" s="2" t="str">
        <f>"201511035566"</f>
        <v>201511035566</v>
      </c>
    </row>
    <row r="5844" spans="1:2" x14ac:dyDescent="0.25">
      <c r="A5844" s="2">
        <v>5841</v>
      </c>
      <c r="B5844" s="2" t="str">
        <f>"201511035683"</f>
        <v>201511035683</v>
      </c>
    </row>
    <row r="5845" spans="1:2" x14ac:dyDescent="0.25">
      <c r="A5845" s="2">
        <v>5842</v>
      </c>
      <c r="B5845" s="2" t="str">
        <f>"201511035738"</f>
        <v>201511035738</v>
      </c>
    </row>
    <row r="5846" spans="1:2" x14ac:dyDescent="0.25">
      <c r="A5846" s="2">
        <v>5843</v>
      </c>
      <c r="B5846" s="2" t="str">
        <f>"201511035752"</f>
        <v>201511035752</v>
      </c>
    </row>
    <row r="5847" spans="1:2" x14ac:dyDescent="0.25">
      <c r="A5847" s="2">
        <v>5844</v>
      </c>
      <c r="B5847" s="2" t="str">
        <f>"201511036066"</f>
        <v>201511036066</v>
      </c>
    </row>
    <row r="5848" spans="1:2" x14ac:dyDescent="0.25">
      <c r="A5848" s="2">
        <v>5845</v>
      </c>
      <c r="B5848" s="2" t="str">
        <f>"201511036128"</f>
        <v>201511036128</v>
      </c>
    </row>
    <row r="5849" spans="1:2" x14ac:dyDescent="0.25">
      <c r="A5849" s="2">
        <v>5846</v>
      </c>
      <c r="B5849" s="2" t="str">
        <f>"201511036143"</f>
        <v>201511036143</v>
      </c>
    </row>
    <row r="5850" spans="1:2" x14ac:dyDescent="0.25">
      <c r="A5850" s="2">
        <v>5847</v>
      </c>
      <c r="B5850" s="2" t="str">
        <f>"201511036160"</f>
        <v>201511036160</v>
      </c>
    </row>
    <row r="5851" spans="1:2" x14ac:dyDescent="0.25">
      <c r="A5851" s="2">
        <v>5848</v>
      </c>
      <c r="B5851" s="2" t="str">
        <f>"201511036170"</f>
        <v>201511036170</v>
      </c>
    </row>
    <row r="5852" spans="1:2" x14ac:dyDescent="0.25">
      <c r="A5852" s="2">
        <v>5849</v>
      </c>
      <c r="B5852" s="2" t="str">
        <f>"201511036194"</f>
        <v>201511036194</v>
      </c>
    </row>
    <row r="5853" spans="1:2" x14ac:dyDescent="0.25">
      <c r="A5853" s="2">
        <v>5850</v>
      </c>
      <c r="B5853" s="2" t="str">
        <f>"201511036372"</f>
        <v>201511036372</v>
      </c>
    </row>
    <row r="5854" spans="1:2" x14ac:dyDescent="0.25">
      <c r="A5854" s="2">
        <v>5851</v>
      </c>
      <c r="B5854" s="2" t="str">
        <f>"201511036425"</f>
        <v>201511036425</v>
      </c>
    </row>
    <row r="5855" spans="1:2" x14ac:dyDescent="0.25">
      <c r="A5855" s="2">
        <v>5852</v>
      </c>
      <c r="B5855" s="2" t="str">
        <f>"201511036644"</f>
        <v>201511036644</v>
      </c>
    </row>
    <row r="5856" spans="1:2" x14ac:dyDescent="0.25">
      <c r="A5856" s="2">
        <v>5853</v>
      </c>
      <c r="B5856" s="2" t="str">
        <f>"201511036712"</f>
        <v>201511036712</v>
      </c>
    </row>
    <row r="5857" spans="1:2" x14ac:dyDescent="0.25">
      <c r="A5857" s="2">
        <v>5854</v>
      </c>
      <c r="B5857" s="2" t="str">
        <f>"201511037047"</f>
        <v>201511037047</v>
      </c>
    </row>
    <row r="5858" spans="1:2" x14ac:dyDescent="0.25">
      <c r="A5858" s="2">
        <v>5855</v>
      </c>
      <c r="B5858" s="2" t="str">
        <f>"201511037095"</f>
        <v>201511037095</v>
      </c>
    </row>
    <row r="5859" spans="1:2" x14ac:dyDescent="0.25">
      <c r="A5859" s="2">
        <v>5856</v>
      </c>
      <c r="B5859" s="2" t="str">
        <f>"201511037138"</f>
        <v>201511037138</v>
      </c>
    </row>
    <row r="5860" spans="1:2" x14ac:dyDescent="0.25">
      <c r="A5860" s="2">
        <v>5857</v>
      </c>
      <c r="B5860" s="2" t="str">
        <f>"201511037233"</f>
        <v>201511037233</v>
      </c>
    </row>
    <row r="5861" spans="1:2" x14ac:dyDescent="0.25">
      <c r="A5861" s="2">
        <v>5858</v>
      </c>
      <c r="B5861" s="2" t="str">
        <f>"201511037272"</f>
        <v>201511037272</v>
      </c>
    </row>
    <row r="5862" spans="1:2" x14ac:dyDescent="0.25">
      <c r="A5862" s="2">
        <v>5859</v>
      </c>
      <c r="B5862" s="2" t="str">
        <f>"201511037302"</f>
        <v>201511037302</v>
      </c>
    </row>
    <row r="5863" spans="1:2" x14ac:dyDescent="0.25">
      <c r="A5863" s="2">
        <v>5860</v>
      </c>
      <c r="B5863" s="2" t="str">
        <f>"201511037445"</f>
        <v>201511037445</v>
      </c>
    </row>
    <row r="5864" spans="1:2" x14ac:dyDescent="0.25">
      <c r="A5864" s="2">
        <v>5861</v>
      </c>
      <c r="B5864" s="2" t="str">
        <f>"201511037568"</f>
        <v>201511037568</v>
      </c>
    </row>
    <row r="5865" spans="1:2" x14ac:dyDescent="0.25">
      <c r="A5865" s="2">
        <v>5862</v>
      </c>
      <c r="B5865" s="2" t="str">
        <f>"201511037606"</f>
        <v>201511037606</v>
      </c>
    </row>
    <row r="5866" spans="1:2" x14ac:dyDescent="0.25">
      <c r="A5866" s="2">
        <v>5863</v>
      </c>
      <c r="B5866" s="2" t="str">
        <f>"201511037733"</f>
        <v>201511037733</v>
      </c>
    </row>
    <row r="5867" spans="1:2" x14ac:dyDescent="0.25">
      <c r="A5867" s="2">
        <v>5864</v>
      </c>
      <c r="B5867" s="2" t="str">
        <f>"201511038204"</f>
        <v>201511038204</v>
      </c>
    </row>
    <row r="5868" spans="1:2" x14ac:dyDescent="0.25">
      <c r="A5868" s="2">
        <v>5865</v>
      </c>
      <c r="B5868" s="2" t="str">
        <f>"201511038418"</f>
        <v>201511038418</v>
      </c>
    </row>
    <row r="5869" spans="1:2" x14ac:dyDescent="0.25">
      <c r="A5869" s="2">
        <v>5866</v>
      </c>
      <c r="B5869" s="2" t="str">
        <f>"201511038508"</f>
        <v>201511038508</v>
      </c>
    </row>
    <row r="5870" spans="1:2" x14ac:dyDescent="0.25">
      <c r="A5870" s="2">
        <v>5867</v>
      </c>
      <c r="B5870" s="2" t="str">
        <f>"201511038561"</f>
        <v>201511038561</v>
      </c>
    </row>
    <row r="5871" spans="1:2" x14ac:dyDescent="0.25">
      <c r="A5871" s="2">
        <v>5868</v>
      </c>
      <c r="B5871" s="2" t="str">
        <f>"201511038792"</f>
        <v>201511038792</v>
      </c>
    </row>
    <row r="5872" spans="1:2" x14ac:dyDescent="0.25">
      <c r="A5872" s="2">
        <v>5869</v>
      </c>
      <c r="B5872" s="2" t="str">
        <f>"201511039111"</f>
        <v>201511039111</v>
      </c>
    </row>
    <row r="5873" spans="1:2" x14ac:dyDescent="0.25">
      <c r="A5873" s="2">
        <v>5870</v>
      </c>
      <c r="B5873" s="2" t="str">
        <f>"201511039196"</f>
        <v>201511039196</v>
      </c>
    </row>
    <row r="5874" spans="1:2" x14ac:dyDescent="0.25">
      <c r="A5874" s="2">
        <v>5871</v>
      </c>
      <c r="B5874" s="2" t="str">
        <f>"201511039783"</f>
        <v>201511039783</v>
      </c>
    </row>
    <row r="5875" spans="1:2" x14ac:dyDescent="0.25">
      <c r="A5875" s="2">
        <v>5872</v>
      </c>
      <c r="B5875" s="2" t="str">
        <f>"201511039792"</f>
        <v>201511039792</v>
      </c>
    </row>
    <row r="5876" spans="1:2" x14ac:dyDescent="0.25">
      <c r="A5876" s="2">
        <v>5873</v>
      </c>
      <c r="B5876" s="2" t="str">
        <f>"201511040001"</f>
        <v>201511040001</v>
      </c>
    </row>
    <row r="5877" spans="1:2" x14ac:dyDescent="0.25">
      <c r="A5877" s="2">
        <v>5874</v>
      </c>
      <c r="B5877" s="2" t="str">
        <f>"201511040270"</f>
        <v>201511040270</v>
      </c>
    </row>
    <row r="5878" spans="1:2" x14ac:dyDescent="0.25">
      <c r="A5878" s="2">
        <v>5875</v>
      </c>
      <c r="B5878" s="2" t="str">
        <f>"201511040441"</f>
        <v>201511040441</v>
      </c>
    </row>
    <row r="5879" spans="1:2" x14ac:dyDescent="0.25">
      <c r="A5879" s="2">
        <v>5876</v>
      </c>
      <c r="B5879" s="2" t="str">
        <f>"201511040480"</f>
        <v>201511040480</v>
      </c>
    </row>
    <row r="5880" spans="1:2" x14ac:dyDescent="0.25">
      <c r="A5880" s="2">
        <v>5877</v>
      </c>
      <c r="B5880" s="2" t="str">
        <f>"201511040526"</f>
        <v>201511040526</v>
      </c>
    </row>
    <row r="5881" spans="1:2" x14ac:dyDescent="0.25">
      <c r="A5881" s="2">
        <v>5878</v>
      </c>
      <c r="B5881" s="2" t="str">
        <f>"201511040740"</f>
        <v>201511040740</v>
      </c>
    </row>
    <row r="5882" spans="1:2" x14ac:dyDescent="0.25">
      <c r="A5882" s="2">
        <v>5879</v>
      </c>
      <c r="B5882" s="2" t="str">
        <f>"201511040974"</f>
        <v>201511040974</v>
      </c>
    </row>
    <row r="5883" spans="1:2" x14ac:dyDescent="0.25">
      <c r="A5883" s="2">
        <v>5880</v>
      </c>
      <c r="B5883" s="2" t="str">
        <f>"201511041267"</f>
        <v>201511041267</v>
      </c>
    </row>
    <row r="5884" spans="1:2" x14ac:dyDescent="0.25">
      <c r="A5884" s="2">
        <v>5881</v>
      </c>
      <c r="B5884" s="2" t="str">
        <f>"201511041293"</f>
        <v>201511041293</v>
      </c>
    </row>
    <row r="5885" spans="1:2" x14ac:dyDescent="0.25">
      <c r="A5885" s="2">
        <v>5882</v>
      </c>
      <c r="B5885" s="2" t="str">
        <f>"201511041325"</f>
        <v>201511041325</v>
      </c>
    </row>
    <row r="5886" spans="1:2" x14ac:dyDescent="0.25">
      <c r="A5886" s="2">
        <v>5883</v>
      </c>
      <c r="B5886" s="2" t="str">
        <f>"201511041415"</f>
        <v>201511041415</v>
      </c>
    </row>
    <row r="5887" spans="1:2" x14ac:dyDescent="0.25">
      <c r="A5887" s="2">
        <v>5884</v>
      </c>
      <c r="B5887" s="2" t="str">
        <f>"201511041427"</f>
        <v>201511041427</v>
      </c>
    </row>
    <row r="5888" spans="1:2" x14ac:dyDescent="0.25">
      <c r="A5888" s="2">
        <v>5885</v>
      </c>
      <c r="B5888" s="2" t="str">
        <f>"201511041857"</f>
        <v>201511041857</v>
      </c>
    </row>
    <row r="5889" spans="1:2" x14ac:dyDescent="0.25">
      <c r="A5889" s="2">
        <v>5886</v>
      </c>
      <c r="B5889" s="2" t="str">
        <f>"201511042337"</f>
        <v>201511042337</v>
      </c>
    </row>
    <row r="5890" spans="1:2" x14ac:dyDescent="0.25">
      <c r="A5890" s="2">
        <v>5887</v>
      </c>
      <c r="B5890" s="2" t="str">
        <f>"201511042361"</f>
        <v>201511042361</v>
      </c>
    </row>
    <row r="5891" spans="1:2" x14ac:dyDescent="0.25">
      <c r="A5891" s="2">
        <v>5888</v>
      </c>
      <c r="B5891" s="2" t="str">
        <f>"201511042816"</f>
        <v>201511042816</v>
      </c>
    </row>
    <row r="5892" spans="1:2" x14ac:dyDescent="0.25">
      <c r="A5892" s="2">
        <v>5889</v>
      </c>
      <c r="B5892" s="2" t="str">
        <f>"201511042848"</f>
        <v>201511042848</v>
      </c>
    </row>
    <row r="5893" spans="1:2" x14ac:dyDescent="0.25">
      <c r="A5893" s="2">
        <v>5890</v>
      </c>
      <c r="B5893" s="2" t="str">
        <f>"201511042849"</f>
        <v>201511042849</v>
      </c>
    </row>
    <row r="5894" spans="1:2" x14ac:dyDescent="0.25">
      <c r="A5894" s="2">
        <v>5891</v>
      </c>
      <c r="B5894" s="2" t="str">
        <f>"201511043120"</f>
        <v>201511043120</v>
      </c>
    </row>
    <row r="5895" spans="1:2" x14ac:dyDescent="0.25">
      <c r="A5895" s="2">
        <v>5892</v>
      </c>
      <c r="B5895" s="2" t="str">
        <f>"201511043133"</f>
        <v>201511043133</v>
      </c>
    </row>
    <row r="5896" spans="1:2" x14ac:dyDescent="0.25">
      <c r="A5896" s="2">
        <v>5893</v>
      </c>
      <c r="B5896" s="2" t="str">
        <f>"201511043653"</f>
        <v>201511043653</v>
      </c>
    </row>
    <row r="5897" spans="1:2" x14ac:dyDescent="0.25">
      <c r="A5897" s="2">
        <v>5894</v>
      </c>
      <c r="B5897" s="2" t="str">
        <f>"201512000030"</f>
        <v>201512000030</v>
      </c>
    </row>
    <row r="5898" spans="1:2" x14ac:dyDescent="0.25">
      <c r="A5898" s="2">
        <v>5895</v>
      </c>
      <c r="B5898" s="2" t="str">
        <f>"201512000058"</f>
        <v>201512000058</v>
      </c>
    </row>
    <row r="5899" spans="1:2" x14ac:dyDescent="0.25">
      <c r="A5899" s="2">
        <v>5896</v>
      </c>
      <c r="B5899" s="2" t="str">
        <f>"201512000119"</f>
        <v>201512000119</v>
      </c>
    </row>
    <row r="5900" spans="1:2" x14ac:dyDescent="0.25">
      <c r="A5900" s="2">
        <v>5897</v>
      </c>
      <c r="B5900" s="2" t="str">
        <f>"201512000355"</f>
        <v>201512000355</v>
      </c>
    </row>
    <row r="5901" spans="1:2" x14ac:dyDescent="0.25">
      <c r="A5901" s="2">
        <v>5898</v>
      </c>
      <c r="B5901" s="2" t="str">
        <f>"201512000452"</f>
        <v>201512000452</v>
      </c>
    </row>
    <row r="5902" spans="1:2" x14ac:dyDescent="0.25">
      <c r="A5902" s="2">
        <v>5899</v>
      </c>
      <c r="B5902" s="2" t="str">
        <f>"201512000623"</f>
        <v>201512000623</v>
      </c>
    </row>
    <row r="5903" spans="1:2" x14ac:dyDescent="0.25">
      <c r="A5903" s="2">
        <v>5900</v>
      </c>
      <c r="B5903" s="2" t="str">
        <f>"201512000680"</f>
        <v>201512000680</v>
      </c>
    </row>
    <row r="5904" spans="1:2" x14ac:dyDescent="0.25">
      <c r="A5904" s="2">
        <v>5901</v>
      </c>
      <c r="B5904" s="2" t="str">
        <f>"201512000712"</f>
        <v>201512000712</v>
      </c>
    </row>
    <row r="5905" spans="1:2" x14ac:dyDescent="0.25">
      <c r="A5905" s="2">
        <v>5902</v>
      </c>
      <c r="B5905" s="2" t="str">
        <f>"201512000949"</f>
        <v>201512000949</v>
      </c>
    </row>
    <row r="5906" spans="1:2" x14ac:dyDescent="0.25">
      <c r="A5906" s="2">
        <v>5903</v>
      </c>
      <c r="B5906" s="2" t="str">
        <f>"201512001120"</f>
        <v>201512001120</v>
      </c>
    </row>
    <row r="5907" spans="1:2" x14ac:dyDescent="0.25">
      <c r="A5907" s="2">
        <v>5904</v>
      </c>
      <c r="B5907" s="2" t="str">
        <f>"201512001300"</f>
        <v>201512001300</v>
      </c>
    </row>
    <row r="5908" spans="1:2" x14ac:dyDescent="0.25">
      <c r="A5908" s="2">
        <v>5905</v>
      </c>
      <c r="B5908" s="2" t="str">
        <f>"201512001304"</f>
        <v>201512001304</v>
      </c>
    </row>
    <row r="5909" spans="1:2" x14ac:dyDescent="0.25">
      <c r="A5909" s="2">
        <v>5906</v>
      </c>
      <c r="B5909" s="2" t="str">
        <f>"201512001314"</f>
        <v>201512001314</v>
      </c>
    </row>
    <row r="5910" spans="1:2" x14ac:dyDescent="0.25">
      <c r="A5910" s="2">
        <v>5907</v>
      </c>
      <c r="B5910" s="2" t="str">
        <f>"201512001376"</f>
        <v>201512001376</v>
      </c>
    </row>
    <row r="5911" spans="1:2" x14ac:dyDescent="0.25">
      <c r="A5911" s="2">
        <v>5908</v>
      </c>
      <c r="B5911" s="2" t="str">
        <f>"201512001543"</f>
        <v>201512001543</v>
      </c>
    </row>
    <row r="5912" spans="1:2" x14ac:dyDescent="0.25">
      <c r="A5912" s="2">
        <v>5909</v>
      </c>
      <c r="B5912" s="2" t="str">
        <f>"201512001635"</f>
        <v>201512001635</v>
      </c>
    </row>
    <row r="5913" spans="1:2" x14ac:dyDescent="0.25">
      <c r="A5913" s="2">
        <v>5910</v>
      </c>
      <c r="B5913" s="2" t="str">
        <f>"201512001679"</f>
        <v>201512001679</v>
      </c>
    </row>
    <row r="5914" spans="1:2" x14ac:dyDescent="0.25">
      <c r="A5914" s="2">
        <v>5911</v>
      </c>
      <c r="B5914" s="2" t="str">
        <f>"201512001712"</f>
        <v>201512001712</v>
      </c>
    </row>
    <row r="5915" spans="1:2" x14ac:dyDescent="0.25">
      <c r="A5915" s="2">
        <v>5912</v>
      </c>
      <c r="B5915" s="2" t="str">
        <f>"201512002036"</f>
        <v>201512002036</v>
      </c>
    </row>
    <row r="5916" spans="1:2" x14ac:dyDescent="0.25">
      <c r="A5916" s="2">
        <v>5913</v>
      </c>
      <c r="B5916" s="2" t="str">
        <f>"201512002082"</f>
        <v>201512002082</v>
      </c>
    </row>
    <row r="5917" spans="1:2" x14ac:dyDescent="0.25">
      <c r="A5917" s="2">
        <v>5914</v>
      </c>
      <c r="B5917" s="2" t="str">
        <f>"201512002300"</f>
        <v>201512002300</v>
      </c>
    </row>
    <row r="5918" spans="1:2" x14ac:dyDescent="0.25">
      <c r="A5918" s="2">
        <v>5915</v>
      </c>
      <c r="B5918" s="2" t="str">
        <f>"201512002358"</f>
        <v>201512002358</v>
      </c>
    </row>
    <row r="5919" spans="1:2" x14ac:dyDescent="0.25">
      <c r="A5919" s="2">
        <v>5916</v>
      </c>
      <c r="B5919" s="2" t="str">
        <f>"201512002841"</f>
        <v>201512002841</v>
      </c>
    </row>
    <row r="5920" spans="1:2" x14ac:dyDescent="0.25">
      <c r="A5920" s="2">
        <v>5917</v>
      </c>
      <c r="B5920" s="2" t="str">
        <f>"201512003303"</f>
        <v>201512003303</v>
      </c>
    </row>
    <row r="5921" spans="1:2" x14ac:dyDescent="0.25">
      <c r="A5921" s="2">
        <v>5918</v>
      </c>
      <c r="B5921" s="2" t="str">
        <f>"201512003418"</f>
        <v>201512003418</v>
      </c>
    </row>
    <row r="5922" spans="1:2" x14ac:dyDescent="0.25">
      <c r="A5922" s="2">
        <v>5919</v>
      </c>
      <c r="B5922" s="2" t="str">
        <f>"201512003611"</f>
        <v>201512003611</v>
      </c>
    </row>
    <row r="5923" spans="1:2" x14ac:dyDescent="0.25">
      <c r="A5923" s="2">
        <v>5920</v>
      </c>
      <c r="B5923" s="2" t="str">
        <f>"201512003649"</f>
        <v>201512003649</v>
      </c>
    </row>
    <row r="5924" spans="1:2" x14ac:dyDescent="0.25">
      <c r="A5924" s="2">
        <v>5921</v>
      </c>
      <c r="B5924" s="2" t="str">
        <f>"201512003844"</f>
        <v>201512003844</v>
      </c>
    </row>
    <row r="5925" spans="1:2" x14ac:dyDescent="0.25">
      <c r="A5925" s="2">
        <v>5922</v>
      </c>
      <c r="B5925" s="2" t="str">
        <f>"201512003882"</f>
        <v>201512003882</v>
      </c>
    </row>
    <row r="5926" spans="1:2" x14ac:dyDescent="0.25">
      <c r="A5926" s="2">
        <v>5923</v>
      </c>
      <c r="B5926" s="2" t="str">
        <f>"201512004741"</f>
        <v>201512004741</v>
      </c>
    </row>
    <row r="5927" spans="1:2" x14ac:dyDescent="0.25">
      <c r="A5927" s="2">
        <v>5924</v>
      </c>
      <c r="B5927" s="2" t="str">
        <f>"201512004890"</f>
        <v>201512004890</v>
      </c>
    </row>
    <row r="5928" spans="1:2" x14ac:dyDescent="0.25">
      <c r="A5928" s="2">
        <v>5925</v>
      </c>
      <c r="B5928" s="2" t="str">
        <f>"201512004937"</f>
        <v>201512004937</v>
      </c>
    </row>
    <row r="5929" spans="1:2" x14ac:dyDescent="0.25">
      <c r="A5929" s="2">
        <v>5926</v>
      </c>
      <c r="B5929" s="2" t="str">
        <f>"201512005241"</f>
        <v>201512005241</v>
      </c>
    </row>
    <row r="5930" spans="1:2" x14ac:dyDescent="0.25">
      <c r="A5930" s="2">
        <v>5927</v>
      </c>
      <c r="B5930" s="2" t="str">
        <f>"201512005417"</f>
        <v>201512005417</v>
      </c>
    </row>
    <row r="5931" spans="1:2" x14ac:dyDescent="0.25">
      <c r="A5931" s="2">
        <v>5928</v>
      </c>
      <c r="B5931" s="2" t="str">
        <f>"201512005444"</f>
        <v>201512005444</v>
      </c>
    </row>
    <row r="5932" spans="1:2" x14ac:dyDescent="0.25">
      <c r="A5932" s="2">
        <v>5929</v>
      </c>
      <c r="B5932" s="2" t="str">
        <f>"201512005488"</f>
        <v>201512005488</v>
      </c>
    </row>
    <row r="5933" spans="1:2" x14ac:dyDescent="0.25">
      <c r="A5933" s="2">
        <v>5930</v>
      </c>
      <c r="B5933" s="2" t="str">
        <f>"201512005498"</f>
        <v>201512005498</v>
      </c>
    </row>
    <row r="5934" spans="1:2" x14ac:dyDescent="0.25">
      <c r="A5934" s="2">
        <v>5931</v>
      </c>
      <c r="B5934" s="2" t="str">
        <f>"201601000026"</f>
        <v>201601000026</v>
      </c>
    </row>
    <row r="5935" spans="1:2" x14ac:dyDescent="0.25">
      <c r="A5935" s="2">
        <v>5932</v>
      </c>
      <c r="B5935" s="2" t="str">
        <f>"201601000054"</f>
        <v>201601000054</v>
      </c>
    </row>
    <row r="5936" spans="1:2" x14ac:dyDescent="0.25">
      <c r="A5936" s="2">
        <v>5933</v>
      </c>
      <c r="B5936" s="2" t="str">
        <f>"201601000113"</f>
        <v>201601000113</v>
      </c>
    </row>
    <row r="5937" spans="1:2" x14ac:dyDescent="0.25">
      <c r="A5937" s="2">
        <v>5934</v>
      </c>
      <c r="B5937" s="2" t="str">
        <f>"201601000127"</f>
        <v>201601000127</v>
      </c>
    </row>
    <row r="5938" spans="1:2" x14ac:dyDescent="0.25">
      <c r="A5938" s="2">
        <v>5935</v>
      </c>
      <c r="B5938" s="2" t="str">
        <f>"201601000149"</f>
        <v>201601000149</v>
      </c>
    </row>
    <row r="5939" spans="1:2" x14ac:dyDescent="0.25">
      <c r="A5939" s="2">
        <v>5936</v>
      </c>
      <c r="B5939" s="2" t="str">
        <f>"201601000307"</f>
        <v>201601000307</v>
      </c>
    </row>
    <row r="5940" spans="1:2" x14ac:dyDescent="0.25">
      <c r="A5940" s="2">
        <v>5937</v>
      </c>
      <c r="B5940" s="2" t="str">
        <f>"201601000324"</f>
        <v>201601000324</v>
      </c>
    </row>
    <row r="5941" spans="1:2" x14ac:dyDescent="0.25">
      <c r="A5941" s="2">
        <v>5938</v>
      </c>
      <c r="B5941" s="2" t="str">
        <f>"201601000375"</f>
        <v>201601000375</v>
      </c>
    </row>
    <row r="5942" spans="1:2" x14ac:dyDescent="0.25">
      <c r="A5942" s="2">
        <v>5939</v>
      </c>
      <c r="B5942" s="2" t="str">
        <f>"201601000441"</f>
        <v>201601000441</v>
      </c>
    </row>
    <row r="5943" spans="1:2" x14ac:dyDescent="0.25">
      <c r="A5943" s="2">
        <v>5940</v>
      </c>
      <c r="B5943" s="2" t="str">
        <f>"201601000443"</f>
        <v>201601000443</v>
      </c>
    </row>
    <row r="5944" spans="1:2" x14ac:dyDescent="0.25">
      <c r="A5944" s="2">
        <v>5941</v>
      </c>
      <c r="B5944" s="2" t="str">
        <f>"201601000516"</f>
        <v>201601000516</v>
      </c>
    </row>
    <row r="5945" spans="1:2" x14ac:dyDescent="0.25">
      <c r="A5945" s="2">
        <v>5942</v>
      </c>
      <c r="B5945" s="2" t="str">
        <f>"201601000618"</f>
        <v>201601000618</v>
      </c>
    </row>
    <row r="5946" spans="1:2" x14ac:dyDescent="0.25">
      <c r="A5946" s="2">
        <v>5943</v>
      </c>
      <c r="B5946" s="2" t="str">
        <f>"201601000888"</f>
        <v>201601000888</v>
      </c>
    </row>
    <row r="5947" spans="1:2" x14ac:dyDescent="0.25">
      <c r="A5947" s="2">
        <v>5944</v>
      </c>
      <c r="B5947" s="2" t="str">
        <f>"201601000962"</f>
        <v>201601000962</v>
      </c>
    </row>
    <row r="5948" spans="1:2" x14ac:dyDescent="0.25">
      <c r="A5948" s="2">
        <v>5945</v>
      </c>
      <c r="B5948" s="2" t="str">
        <f>"201601001045"</f>
        <v>201601001045</v>
      </c>
    </row>
    <row r="5949" spans="1:2" x14ac:dyDescent="0.25">
      <c r="A5949" s="2">
        <v>5946</v>
      </c>
      <c r="B5949" s="2" t="str">
        <f>"201601001141"</f>
        <v>201601001141</v>
      </c>
    </row>
    <row r="5950" spans="1:2" x14ac:dyDescent="0.25">
      <c r="A5950" s="2">
        <v>5947</v>
      </c>
      <c r="B5950" s="2" t="str">
        <f>"201601001350"</f>
        <v>201601001350</v>
      </c>
    </row>
    <row r="5951" spans="1:2" x14ac:dyDescent="0.25">
      <c r="A5951" s="2">
        <v>5948</v>
      </c>
      <c r="B5951" s="2" t="str">
        <f>"201601001403"</f>
        <v>201601001403</v>
      </c>
    </row>
    <row r="5952" spans="1:2" x14ac:dyDescent="0.25">
      <c r="A5952" s="2">
        <v>5949</v>
      </c>
      <c r="B5952" s="2" t="str">
        <f>"201602000356"</f>
        <v>201602000356</v>
      </c>
    </row>
    <row r="5953" spans="1:2" x14ac:dyDescent="0.25">
      <c r="A5953" s="2">
        <v>5950</v>
      </c>
      <c r="B5953" s="2" t="str">
        <f>"201602000440"</f>
        <v>201602000440</v>
      </c>
    </row>
    <row r="5954" spans="1:2" x14ac:dyDescent="0.25">
      <c r="A5954" s="2">
        <v>5951</v>
      </c>
      <c r="B5954" s="2" t="str">
        <f>"201602000463"</f>
        <v>201602000463</v>
      </c>
    </row>
    <row r="5955" spans="1:2" x14ac:dyDescent="0.25">
      <c r="A5955" s="2">
        <v>5952</v>
      </c>
      <c r="B5955" s="2" t="str">
        <f>"201603000094"</f>
        <v>201603000094</v>
      </c>
    </row>
    <row r="5956" spans="1:2" x14ac:dyDescent="0.25">
      <c r="A5956" s="2">
        <v>5953</v>
      </c>
      <c r="B5956" s="2" t="str">
        <f>"201603000604"</f>
        <v>201603000604</v>
      </c>
    </row>
    <row r="5957" spans="1:2" x14ac:dyDescent="0.25">
      <c r="A5957" s="2">
        <v>5954</v>
      </c>
      <c r="B5957" s="2" t="str">
        <f>"201604000223"</f>
        <v>201604000223</v>
      </c>
    </row>
    <row r="5958" spans="1:2" x14ac:dyDescent="0.25">
      <c r="A5958" s="2">
        <v>5955</v>
      </c>
      <c r="B5958" s="2" t="str">
        <f>"201604000336"</f>
        <v>201604000336</v>
      </c>
    </row>
    <row r="5959" spans="1:2" x14ac:dyDescent="0.25">
      <c r="A5959" s="2">
        <v>5956</v>
      </c>
      <c r="B5959" s="2" t="str">
        <f>"201604000353"</f>
        <v>201604000353</v>
      </c>
    </row>
    <row r="5960" spans="1:2" x14ac:dyDescent="0.25">
      <c r="A5960" s="2">
        <v>5957</v>
      </c>
      <c r="B5960" s="2" t="str">
        <f>"201604000714"</f>
        <v>201604000714</v>
      </c>
    </row>
    <row r="5961" spans="1:2" x14ac:dyDescent="0.25">
      <c r="A5961" s="2">
        <v>5958</v>
      </c>
      <c r="B5961" s="2" t="str">
        <f>"201604001071"</f>
        <v>201604001071</v>
      </c>
    </row>
    <row r="5962" spans="1:2" x14ac:dyDescent="0.25">
      <c r="A5962" s="2">
        <v>5959</v>
      </c>
      <c r="B5962" s="2" t="str">
        <f>"201604001162"</f>
        <v>201604001162</v>
      </c>
    </row>
    <row r="5963" spans="1:2" x14ac:dyDescent="0.25">
      <c r="A5963" s="2">
        <v>5960</v>
      </c>
      <c r="B5963" s="2" t="str">
        <f>"201604001169"</f>
        <v>201604001169</v>
      </c>
    </row>
    <row r="5964" spans="1:2" x14ac:dyDescent="0.25">
      <c r="A5964" s="2">
        <v>5961</v>
      </c>
      <c r="B5964" s="2" t="str">
        <f>"201604001243"</f>
        <v>201604001243</v>
      </c>
    </row>
    <row r="5965" spans="1:2" x14ac:dyDescent="0.25">
      <c r="A5965" s="2">
        <v>5962</v>
      </c>
      <c r="B5965" s="2" t="str">
        <f>"201604001341"</f>
        <v>201604001341</v>
      </c>
    </row>
    <row r="5966" spans="1:2" x14ac:dyDescent="0.25">
      <c r="A5966" s="2">
        <v>5963</v>
      </c>
      <c r="B5966" s="2" t="str">
        <f>"201604001380"</f>
        <v>201604001380</v>
      </c>
    </row>
    <row r="5967" spans="1:2" x14ac:dyDescent="0.25">
      <c r="A5967" s="2">
        <v>5964</v>
      </c>
      <c r="B5967" s="2" t="str">
        <f>"201604001381"</f>
        <v>201604001381</v>
      </c>
    </row>
    <row r="5968" spans="1:2" x14ac:dyDescent="0.25">
      <c r="A5968" s="2">
        <v>5965</v>
      </c>
      <c r="B5968" s="2" t="str">
        <f>"201604001397"</f>
        <v>201604001397</v>
      </c>
    </row>
    <row r="5969" spans="1:2" x14ac:dyDescent="0.25">
      <c r="A5969" s="2">
        <v>5966</v>
      </c>
      <c r="B5969" s="2" t="str">
        <f>"201604001417"</f>
        <v>201604001417</v>
      </c>
    </row>
    <row r="5970" spans="1:2" x14ac:dyDescent="0.25">
      <c r="A5970" s="2">
        <v>5967</v>
      </c>
      <c r="B5970" s="2" t="str">
        <f>"201604001549"</f>
        <v>201604001549</v>
      </c>
    </row>
    <row r="5971" spans="1:2" x14ac:dyDescent="0.25">
      <c r="A5971" s="2">
        <v>5968</v>
      </c>
      <c r="B5971" s="2" t="str">
        <f>"201604001593"</f>
        <v>201604001593</v>
      </c>
    </row>
    <row r="5972" spans="1:2" x14ac:dyDescent="0.25">
      <c r="A5972" s="2">
        <v>5969</v>
      </c>
      <c r="B5972" s="2" t="str">
        <f>"201604002028"</f>
        <v>201604002028</v>
      </c>
    </row>
    <row r="5973" spans="1:2" x14ac:dyDescent="0.25">
      <c r="A5973" s="2">
        <v>5970</v>
      </c>
      <c r="B5973" s="2" t="str">
        <f>"201604002173"</f>
        <v>201604002173</v>
      </c>
    </row>
    <row r="5974" spans="1:2" x14ac:dyDescent="0.25">
      <c r="A5974" s="2">
        <v>5971</v>
      </c>
      <c r="B5974" s="2" t="str">
        <f>"201604002230"</f>
        <v>201604002230</v>
      </c>
    </row>
    <row r="5975" spans="1:2" x14ac:dyDescent="0.25">
      <c r="A5975" s="2">
        <v>5972</v>
      </c>
      <c r="B5975" s="2" t="str">
        <f>"201604002421"</f>
        <v>201604002421</v>
      </c>
    </row>
    <row r="5976" spans="1:2" x14ac:dyDescent="0.25">
      <c r="A5976" s="2">
        <v>5973</v>
      </c>
      <c r="B5976" s="2" t="str">
        <f>"201604002449"</f>
        <v>201604002449</v>
      </c>
    </row>
    <row r="5977" spans="1:2" x14ac:dyDescent="0.25">
      <c r="A5977" s="2">
        <v>5974</v>
      </c>
      <c r="B5977" s="2" t="str">
        <f>"201604002458"</f>
        <v>201604002458</v>
      </c>
    </row>
    <row r="5978" spans="1:2" x14ac:dyDescent="0.25">
      <c r="A5978" s="2">
        <v>5975</v>
      </c>
      <c r="B5978" s="2" t="str">
        <f>"201604002506"</f>
        <v>201604002506</v>
      </c>
    </row>
    <row r="5979" spans="1:2" x14ac:dyDescent="0.25">
      <c r="A5979" s="2">
        <v>5976</v>
      </c>
      <c r="B5979" s="2" t="str">
        <f>"201604002650"</f>
        <v>201604002650</v>
      </c>
    </row>
    <row r="5980" spans="1:2" x14ac:dyDescent="0.25">
      <c r="A5980" s="2">
        <v>5977</v>
      </c>
      <c r="B5980" s="2" t="str">
        <f>"201604002906"</f>
        <v>201604002906</v>
      </c>
    </row>
    <row r="5981" spans="1:2" x14ac:dyDescent="0.25">
      <c r="A5981" s="2">
        <v>5978</v>
      </c>
      <c r="B5981" s="2" t="str">
        <f>"201604003144"</f>
        <v>201604003144</v>
      </c>
    </row>
    <row r="5982" spans="1:2" x14ac:dyDescent="0.25">
      <c r="A5982" s="2">
        <v>5979</v>
      </c>
      <c r="B5982" s="2" t="str">
        <f>"201604003189"</f>
        <v>201604003189</v>
      </c>
    </row>
    <row r="5983" spans="1:2" x14ac:dyDescent="0.25">
      <c r="A5983" s="2">
        <v>5980</v>
      </c>
      <c r="B5983" s="2" t="str">
        <f>"201604003444"</f>
        <v>201604003444</v>
      </c>
    </row>
    <row r="5984" spans="1:2" x14ac:dyDescent="0.25">
      <c r="A5984" s="2">
        <v>5981</v>
      </c>
      <c r="B5984" s="2" t="str">
        <f>"201604003498"</f>
        <v>201604003498</v>
      </c>
    </row>
    <row r="5985" spans="1:2" x14ac:dyDescent="0.25">
      <c r="A5985" s="2">
        <v>5982</v>
      </c>
      <c r="B5985" s="2" t="str">
        <f>"201604003539"</f>
        <v>201604003539</v>
      </c>
    </row>
    <row r="5986" spans="1:2" x14ac:dyDescent="0.25">
      <c r="A5986" s="2">
        <v>5983</v>
      </c>
      <c r="B5986" s="2" t="str">
        <f>"201604003563"</f>
        <v>201604003563</v>
      </c>
    </row>
    <row r="5987" spans="1:2" x14ac:dyDescent="0.25">
      <c r="A5987" s="2">
        <v>5984</v>
      </c>
      <c r="B5987" s="2" t="str">
        <f>"201604004116"</f>
        <v>201604004116</v>
      </c>
    </row>
    <row r="5988" spans="1:2" x14ac:dyDescent="0.25">
      <c r="A5988" s="2">
        <v>5985</v>
      </c>
      <c r="B5988" s="2" t="str">
        <f>"201604004153"</f>
        <v>201604004153</v>
      </c>
    </row>
    <row r="5989" spans="1:2" x14ac:dyDescent="0.25">
      <c r="A5989" s="2">
        <v>5986</v>
      </c>
      <c r="B5989" s="2" t="str">
        <f>"201604004464"</f>
        <v>201604004464</v>
      </c>
    </row>
    <row r="5990" spans="1:2" x14ac:dyDescent="0.25">
      <c r="A5990" s="2">
        <v>5987</v>
      </c>
      <c r="B5990" s="2" t="str">
        <f>"201604004492"</f>
        <v>201604004492</v>
      </c>
    </row>
    <row r="5991" spans="1:2" x14ac:dyDescent="0.25">
      <c r="A5991" s="2">
        <v>5988</v>
      </c>
      <c r="B5991" s="2" t="str">
        <f>"201604004807"</f>
        <v>201604004807</v>
      </c>
    </row>
    <row r="5992" spans="1:2" x14ac:dyDescent="0.25">
      <c r="A5992" s="2">
        <v>5989</v>
      </c>
      <c r="B5992" s="2" t="str">
        <f>"201604005219"</f>
        <v>201604005219</v>
      </c>
    </row>
    <row r="5993" spans="1:2" x14ac:dyDescent="0.25">
      <c r="A5993" s="2">
        <v>5990</v>
      </c>
      <c r="B5993" s="2" t="str">
        <f>"201604005244"</f>
        <v>201604005244</v>
      </c>
    </row>
    <row r="5994" spans="1:2" x14ac:dyDescent="0.25">
      <c r="A5994" s="2">
        <v>5991</v>
      </c>
      <c r="B5994" s="2" t="str">
        <f>"201604005246"</f>
        <v>201604005246</v>
      </c>
    </row>
    <row r="5995" spans="1:2" x14ac:dyDescent="0.25">
      <c r="A5995" s="2">
        <v>5992</v>
      </c>
      <c r="B5995" s="2" t="str">
        <f>"201604005295"</f>
        <v>201604005295</v>
      </c>
    </row>
    <row r="5996" spans="1:2" x14ac:dyDescent="0.25">
      <c r="A5996" s="2">
        <v>5993</v>
      </c>
      <c r="B5996" s="2" t="str">
        <f>"201604005308"</f>
        <v>201604005308</v>
      </c>
    </row>
    <row r="5997" spans="1:2" x14ac:dyDescent="0.25">
      <c r="A5997" s="2">
        <v>5994</v>
      </c>
      <c r="B5997" s="2" t="str">
        <f>"201604005309"</f>
        <v>201604005309</v>
      </c>
    </row>
    <row r="5998" spans="1:2" x14ac:dyDescent="0.25">
      <c r="A5998" s="2">
        <v>5995</v>
      </c>
      <c r="B5998" s="2" t="str">
        <f>"201604005842"</f>
        <v>201604005842</v>
      </c>
    </row>
    <row r="5999" spans="1:2" x14ac:dyDescent="0.25">
      <c r="A5999" s="2">
        <v>5996</v>
      </c>
      <c r="B5999" s="2" t="str">
        <f>"201604005954"</f>
        <v>201604005954</v>
      </c>
    </row>
    <row r="6000" spans="1:2" x14ac:dyDescent="0.25">
      <c r="A6000" s="2">
        <v>5997</v>
      </c>
      <c r="B6000" s="2" t="str">
        <f>"201604005962"</f>
        <v>201604005962</v>
      </c>
    </row>
    <row r="6001" spans="1:2" x14ac:dyDescent="0.25">
      <c r="A6001" s="2">
        <v>5998</v>
      </c>
      <c r="B6001" s="2" t="str">
        <f>"201604005963"</f>
        <v>201604005963</v>
      </c>
    </row>
    <row r="6002" spans="1:2" x14ac:dyDescent="0.25">
      <c r="A6002" s="2">
        <v>5999</v>
      </c>
      <c r="B6002" s="2" t="str">
        <f>"201604005970"</f>
        <v>201604005970</v>
      </c>
    </row>
    <row r="6003" spans="1:2" x14ac:dyDescent="0.25">
      <c r="A6003" s="2">
        <v>6000</v>
      </c>
      <c r="B6003" s="2" t="str">
        <f>"201605000027"</f>
        <v>201605000027</v>
      </c>
    </row>
    <row r="6004" spans="1:2" x14ac:dyDescent="0.25">
      <c r="A6004" s="2">
        <v>6001</v>
      </c>
      <c r="B6004" s="2" t="str">
        <f>"201606000007"</f>
        <v>201606000007</v>
      </c>
    </row>
    <row r="6005" spans="1:2" x14ac:dyDescent="0.25">
      <c r="A6005" s="2">
        <v>6002</v>
      </c>
      <c r="B6005" s="2" t="str">
        <f>"201606000078"</f>
        <v>201606000078</v>
      </c>
    </row>
    <row r="6006" spans="1:2" x14ac:dyDescent="0.25">
      <c r="A6006" s="2">
        <v>6003</v>
      </c>
      <c r="B6006" s="2" t="str">
        <f>"201606000091"</f>
        <v>201606000091</v>
      </c>
    </row>
    <row r="6007" spans="1:2" x14ac:dyDescent="0.25">
      <c r="A6007" s="2">
        <v>6004</v>
      </c>
      <c r="B6007" s="2" t="str">
        <f>"201607131167"</f>
        <v>201607131167</v>
      </c>
    </row>
    <row r="6008" spans="1:2" x14ac:dyDescent="0.25">
      <c r="A6008" s="2">
        <v>6005</v>
      </c>
      <c r="B6008" s="2" t="str">
        <f>"201607141280"</f>
        <v>201607141280</v>
      </c>
    </row>
  </sheetData>
  <sortState ref="A2:L6009">
    <sortCondition ref="B2:B6009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ΤΕ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Xilouri Agapi</dc:creator>
  <cp:lastModifiedBy>Lymperis Stavros</cp:lastModifiedBy>
  <dcterms:created xsi:type="dcterms:W3CDTF">2022-04-18T11:05:23Z</dcterms:created>
  <dcterms:modified xsi:type="dcterms:W3CDTF">2022-04-18T11:25:09Z</dcterms:modified>
</cp:coreProperties>
</file>