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parsakis\Desktop\"/>
    </mc:Choice>
  </mc:AlternateContent>
  <bookViews>
    <workbookView xWindow="0" yWindow="0" windowWidth="28800" windowHeight="11400"/>
  </bookViews>
  <sheets>
    <sheet name="ΠΕ" sheetId="1" r:id="rId1"/>
    <sheet name="ΤΕ" sheetId="2" r:id="rId2"/>
    <sheet name="ΔΕ-ΥΕ" sheetId="3" r:id="rId3"/>
  </sheets>
  <calcPr calcId="162913"/>
</workbook>
</file>

<file path=xl/calcChain.xml><?xml version="1.0" encoding="utf-8"?>
<calcChain xmlns="http://schemas.openxmlformats.org/spreadsheetml/2006/main">
  <c r="B1492" i="3" l="1"/>
  <c r="B1491" i="3"/>
  <c r="B1490" i="3"/>
  <c r="B1489" i="3"/>
  <c r="B1488" i="3"/>
  <c r="B1487" i="3"/>
  <c r="B1486" i="3"/>
  <c r="B1485" i="3"/>
  <c r="B1484" i="3"/>
  <c r="B1483" i="3"/>
  <c r="B1482" i="3"/>
  <c r="B1481" i="3"/>
  <c r="B1480" i="3"/>
  <c r="B1479" i="3"/>
  <c r="B1478" i="3"/>
  <c r="B1477" i="3"/>
  <c r="B1476" i="3"/>
  <c r="B1475" i="3"/>
  <c r="B1474" i="3"/>
  <c r="B1473" i="3"/>
  <c r="B1472" i="3"/>
  <c r="B1471" i="3"/>
  <c r="B1470" i="3"/>
  <c r="B1469" i="3"/>
  <c r="B1468" i="3"/>
  <c r="B1467" i="3"/>
  <c r="B1466" i="3"/>
  <c r="B1465" i="3"/>
  <c r="B1464" i="3"/>
  <c r="B1463" i="3"/>
  <c r="B1462" i="3"/>
  <c r="B1461" i="3"/>
  <c r="B1460" i="3"/>
  <c r="B1459" i="3"/>
  <c r="B1458" i="3"/>
  <c r="B1457" i="3"/>
  <c r="B1456" i="3"/>
  <c r="B1455" i="3"/>
  <c r="B1454" i="3"/>
  <c r="B1453" i="3"/>
  <c r="B1452" i="3"/>
  <c r="B1451" i="3"/>
  <c r="B1450" i="3"/>
  <c r="B1449" i="3"/>
  <c r="B1448" i="3"/>
  <c r="B1447" i="3"/>
  <c r="B1446" i="3"/>
  <c r="B1445" i="3"/>
  <c r="B1444" i="3"/>
  <c r="B1443" i="3"/>
  <c r="B1442" i="3"/>
  <c r="B1441" i="3"/>
  <c r="B1440" i="3"/>
  <c r="B1439" i="3"/>
  <c r="B1438" i="3"/>
  <c r="B1437" i="3"/>
  <c r="B1436" i="3"/>
  <c r="B1435" i="3"/>
  <c r="B1434" i="3"/>
  <c r="B1433" i="3"/>
  <c r="B1432" i="3"/>
  <c r="B1431" i="3"/>
  <c r="B1430" i="3"/>
  <c r="B1429" i="3"/>
  <c r="B1428" i="3"/>
  <c r="B1427" i="3"/>
  <c r="B1426" i="3"/>
  <c r="B1425" i="3"/>
  <c r="B1424" i="3"/>
  <c r="B1423" i="3"/>
  <c r="B1422" i="3"/>
  <c r="B1421" i="3"/>
  <c r="B1420" i="3"/>
  <c r="B1419" i="3"/>
  <c r="B1418" i="3"/>
  <c r="B1417" i="3"/>
  <c r="B1416" i="3"/>
  <c r="B1415" i="3"/>
  <c r="B1414" i="3"/>
  <c r="B1413" i="3"/>
  <c r="B1412" i="3"/>
  <c r="B1411" i="3"/>
  <c r="B1410" i="3"/>
  <c r="B1409" i="3"/>
  <c r="B1408" i="3"/>
  <c r="B1407" i="3"/>
  <c r="B1406" i="3"/>
  <c r="B1405" i="3"/>
  <c r="B1404" i="3"/>
  <c r="B1403" i="3"/>
  <c r="B1402" i="3"/>
  <c r="B1401" i="3"/>
  <c r="B1400" i="3"/>
  <c r="B1399" i="3"/>
  <c r="B1398" i="3"/>
  <c r="B1397" i="3"/>
  <c r="B1396" i="3"/>
  <c r="B1395" i="3"/>
  <c r="B1394" i="3"/>
  <c r="B1393" i="3"/>
  <c r="B1392" i="3"/>
  <c r="B1391" i="3"/>
  <c r="B1390" i="3"/>
  <c r="B1389" i="3"/>
  <c r="B1388" i="3"/>
  <c r="B1387" i="3"/>
  <c r="B1386" i="3"/>
  <c r="B1385" i="3"/>
  <c r="B1384" i="3"/>
  <c r="B1383" i="3"/>
  <c r="B1382" i="3"/>
  <c r="B1381" i="3"/>
  <c r="B1380" i="3"/>
  <c r="B1379" i="3"/>
  <c r="B1378" i="3"/>
  <c r="B1377" i="3"/>
  <c r="B1376" i="3"/>
  <c r="B1375" i="3"/>
  <c r="B1374" i="3"/>
  <c r="B1373" i="3"/>
  <c r="B1372" i="3"/>
  <c r="B1371" i="3"/>
  <c r="B1370" i="3"/>
  <c r="B1369" i="3"/>
  <c r="B1368" i="3"/>
  <c r="B1367" i="3"/>
  <c r="B1366" i="3"/>
  <c r="B1365" i="3"/>
  <c r="B1364" i="3"/>
  <c r="B1363" i="3"/>
  <c r="B1362" i="3"/>
  <c r="B1361" i="3"/>
  <c r="B1360" i="3"/>
  <c r="B1359" i="3"/>
  <c r="B1358" i="3"/>
  <c r="B1357" i="3"/>
  <c r="B1356" i="3"/>
  <c r="B1355" i="3"/>
  <c r="B1354" i="3"/>
  <c r="B1353" i="3"/>
  <c r="B1352" i="3"/>
  <c r="B1351" i="3"/>
  <c r="B1350" i="3"/>
  <c r="B1349" i="3"/>
  <c r="B1348" i="3"/>
  <c r="B1347" i="3"/>
  <c r="B1346" i="3"/>
  <c r="B1345" i="3"/>
  <c r="B1344" i="3"/>
  <c r="B1343" i="3"/>
  <c r="B1342" i="3"/>
  <c r="B1341" i="3"/>
  <c r="B1340" i="3"/>
  <c r="B1339" i="3"/>
  <c r="B1338" i="3"/>
  <c r="B1337" i="3"/>
  <c r="B1336" i="3"/>
  <c r="B1335" i="3"/>
  <c r="B1334" i="3"/>
  <c r="B1333" i="3"/>
  <c r="B1332" i="3"/>
  <c r="B1331" i="3"/>
  <c r="B1330" i="3"/>
  <c r="B1329" i="3"/>
  <c r="B1328" i="3"/>
  <c r="B1327" i="3"/>
  <c r="B1326" i="3"/>
  <c r="B1325" i="3"/>
  <c r="B1324" i="3"/>
  <c r="B1323" i="3"/>
  <c r="B1322" i="3"/>
  <c r="B1321" i="3"/>
  <c r="B1320" i="3"/>
  <c r="B1319" i="3"/>
  <c r="B1318" i="3"/>
  <c r="B1317" i="3"/>
  <c r="B1316" i="3"/>
  <c r="B1315" i="3"/>
  <c r="B1314" i="3"/>
  <c r="B1313" i="3"/>
  <c r="B1312" i="3"/>
  <c r="B1311" i="3"/>
  <c r="B1310" i="3"/>
  <c r="B1309" i="3"/>
  <c r="B1308" i="3"/>
  <c r="B1307" i="3"/>
  <c r="B1306" i="3"/>
  <c r="B1305" i="3"/>
  <c r="B1304" i="3"/>
  <c r="B1303" i="3"/>
  <c r="B1302" i="3"/>
  <c r="B1301" i="3"/>
  <c r="B1300" i="3"/>
  <c r="B1299" i="3"/>
  <c r="B1298" i="3"/>
  <c r="B1297" i="3"/>
  <c r="B1296" i="3"/>
  <c r="B1295" i="3"/>
  <c r="B1294" i="3"/>
  <c r="B1293" i="3"/>
  <c r="B1292" i="3"/>
  <c r="B1291" i="3"/>
  <c r="B1290" i="3"/>
  <c r="B1289" i="3"/>
  <c r="B1288" i="3"/>
  <c r="B1287" i="3"/>
  <c r="B1286" i="3"/>
  <c r="B1285" i="3"/>
  <c r="B1284" i="3"/>
  <c r="B1283" i="3"/>
  <c r="B1282" i="3"/>
  <c r="B1281" i="3"/>
  <c r="B1280" i="3"/>
  <c r="B1279" i="3"/>
  <c r="B1278" i="3"/>
  <c r="B1277" i="3"/>
  <c r="B1276" i="3"/>
  <c r="B1275" i="3"/>
  <c r="B1274" i="3"/>
  <c r="B1273" i="3"/>
  <c r="B1272" i="3"/>
  <c r="B1271" i="3"/>
  <c r="B1270" i="3"/>
  <c r="B1269" i="3"/>
  <c r="B1268" i="3"/>
  <c r="B1267" i="3"/>
  <c r="B1266" i="3"/>
  <c r="B1265" i="3"/>
  <c r="B1264" i="3"/>
  <c r="B1263" i="3"/>
  <c r="B1262" i="3"/>
  <c r="B1261" i="3"/>
  <c r="B1260" i="3"/>
  <c r="B1259" i="3"/>
  <c r="B1258" i="3"/>
  <c r="B1257" i="3"/>
  <c r="B1256" i="3"/>
  <c r="B1255" i="3"/>
  <c r="B1254" i="3"/>
  <c r="B1253" i="3"/>
  <c r="B1252" i="3"/>
  <c r="B1251" i="3"/>
  <c r="B1250" i="3"/>
  <c r="B1249" i="3"/>
  <c r="B1248" i="3"/>
  <c r="B1247" i="3"/>
  <c r="B1246" i="3"/>
  <c r="B1245" i="3"/>
  <c r="B1244" i="3"/>
  <c r="B1243" i="3"/>
  <c r="B1242" i="3"/>
  <c r="B1241" i="3"/>
  <c r="B1240" i="3"/>
  <c r="B1239" i="3"/>
  <c r="B1238" i="3"/>
  <c r="B1237" i="3"/>
  <c r="B1236" i="3"/>
  <c r="B1235" i="3"/>
  <c r="B1234" i="3"/>
  <c r="B1233" i="3"/>
  <c r="B1232" i="3"/>
  <c r="B1231" i="3"/>
  <c r="B1230" i="3"/>
  <c r="B1229" i="3"/>
  <c r="B1228" i="3"/>
  <c r="B1227" i="3"/>
  <c r="B1226" i="3"/>
  <c r="B1225" i="3"/>
  <c r="B1224" i="3"/>
  <c r="B1223" i="3"/>
  <c r="B1222" i="3"/>
  <c r="B1221" i="3"/>
  <c r="B1220" i="3"/>
  <c r="B1219" i="3"/>
  <c r="B1218" i="3"/>
  <c r="B1217" i="3"/>
  <c r="B1216" i="3"/>
  <c r="B1215" i="3"/>
  <c r="B1214" i="3"/>
  <c r="B1213" i="3"/>
  <c r="B1212" i="3"/>
  <c r="B1211" i="3"/>
  <c r="B1210" i="3"/>
  <c r="B1209" i="3"/>
  <c r="B1208" i="3"/>
  <c r="B1207" i="3"/>
  <c r="B1206" i="3"/>
  <c r="B1205" i="3"/>
  <c r="B1204" i="3"/>
  <c r="B1203" i="3"/>
  <c r="B1202" i="3"/>
  <c r="B1201" i="3"/>
  <c r="B1200" i="3"/>
  <c r="B1199" i="3"/>
  <c r="B1198" i="3"/>
  <c r="B1197" i="3"/>
  <c r="B1196" i="3"/>
  <c r="B1195" i="3"/>
  <c r="B1194" i="3"/>
  <c r="B1193" i="3"/>
  <c r="B1192" i="3"/>
  <c r="B1191" i="3"/>
  <c r="B1190" i="3"/>
  <c r="B1189" i="3"/>
  <c r="B1188" i="3"/>
  <c r="B1187" i="3"/>
  <c r="B1186" i="3"/>
  <c r="B1185" i="3"/>
  <c r="B1184" i="3"/>
  <c r="B1183" i="3"/>
  <c r="B1182" i="3"/>
  <c r="B1181" i="3"/>
  <c r="B1180" i="3"/>
  <c r="B1179" i="3"/>
  <c r="B1178" i="3"/>
  <c r="B1177" i="3"/>
  <c r="B1176" i="3"/>
  <c r="B1175" i="3"/>
  <c r="B1174" i="3"/>
  <c r="B1173" i="3"/>
  <c r="B1172" i="3"/>
  <c r="B1171" i="3"/>
  <c r="B1170" i="3"/>
  <c r="B1169" i="3"/>
  <c r="B1168" i="3"/>
  <c r="B1167" i="3"/>
  <c r="B1166" i="3"/>
  <c r="B1165" i="3"/>
  <c r="B1164" i="3"/>
  <c r="B1163" i="3"/>
  <c r="B1162" i="3"/>
  <c r="B1161" i="3"/>
  <c r="B1160" i="3"/>
  <c r="B1159" i="3"/>
  <c r="B1158" i="3"/>
  <c r="B1157" i="3"/>
  <c r="B1156" i="3"/>
  <c r="B1155" i="3"/>
  <c r="B1154" i="3"/>
  <c r="B1153" i="3"/>
  <c r="B1152" i="3"/>
  <c r="B1151" i="3"/>
  <c r="B1150" i="3"/>
  <c r="B1149" i="3"/>
  <c r="B1148" i="3"/>
  <c r="B1147" i="3"/>
  <c r="B1146" i="3"/>
  <c r="B1145" i="3"/>
  <c r="B1144" i="3"/>
  <c r="B1143" i="3"/>
  <c r="B1142" i="3"/>
  <c r="B1141" i="3"/>
  <c r="B1140" i="3"/>
  <c r="B1139" i="3"/>
  <c r="B1138" i="3"/>
  <c r="B1137" i="3"/>
  <c r="B1136" i="3"/>
  <c r="B1135" i="3"/>
  <c r="B1134" i="3"/>
  <c r="B1133" i="3"/>
  <c r="B1132" i="3"/>
  <c r="B1131" i="3"/>
  <c r="B1130" i="3"/>
  <c r="B1129" i="3"/>
  <c r="B1128" i="3"/>
  <c r="B1127" i="3"/>
  <c r="B1126" i="3"/>
  <c r="B1125" i="3"/>
  <c r="B1124" i="3"/>
  <c r="B1123" i="3"/>
  <c r="B1122" i="3"/>
  <c r="B1121" i="3"/>
  <c r="B1120" i="3"/>
  <c r="B1119" i="3"/>
  <c r="B1118" i="3"/>
  <c r="B1117" i="3"/>
  <c r="B1116" i="3"/>
  <c r="B1115" i="3"/>
  <c r="B1114" i="3"/>
  <c r="B1113" i="3"/>
  <c r="B1112" i="3"/>
  <c r="B1111" i="3"/>
  <c r="B1110" i="3"/>
  <c r="B1109" i="3"/>
  <c r="B1108" i="3"/>
  <c r="B1107" i="3"/>
  <c r="B1106" i="3"/>
  <c r="B1105" i="3"/>
  <c r="B1104" i="3"/>
  <c r="B1103" i="3"/>
  <c r="B1102" i="3"/>
  <c r="B1101" i="3"/>
  <c r="B1100" i="3"/>
  <c r="B1099" i="3"/>
  <c r="B1098" i="3"/>
  <c r="B1097" i="3"/>
  <c r="B1096" i="3"/>
  <c r="B1095" i="3"/>
  <c r="B1094" i="3"/>
  <c r="B1093" i="3"/>
  <c r="B1092" i="3"/>
  <c r="B1091" i="3"/>
  <c r="B1090" i="3"/>
  <c r="B1089" i="3"/>
  <c r="B1088" i="3"/>
  <c r="B1087" i="3"/>
  <c r="B1086" i="3"/>
  <c r="B1085" i="3"/>
  <c r="B1084" i="3"/>
  <c r="B1083" i="3"/>
  <c r="B1082" i="3"/>
  <c r="B1081" i="3"/>
  <c r="B1080" i="3"/>
  <c r="B1079" i="3"/>
  <c r="B1078" i="3"/>
  <c r="B1077" i="3"/>
  <c r="B1076" i="3"/>
  <c r="B1075" i="3"/>
  <c r="B1074" i="3"/>
  <c r="B1073" i="3"/>
  <c r="B1072" i="3"/>
  <c r="B1071" i="3"/>
  <c r="B1070" i="3"/>
  <c r="B1069" i="3"/>
  <c r="B1068" i="3"/>
  <c r="B1067" i="3"/>
  <c r="B1066" i="3"/>
  <c r="B1065" i="3"/>
  <c r="B1064" i="3"/>
  <c r="B1063" i="3"/>
  <c r="B1062" i="3"/>
  <c r="B1061" i="3"/>
  <c r="B1060" i="3"/>
  <c r="B1059" i="3"/>
  <c r="B1058" i="3"/>
  <c r="B1057" i="3"/>
  <c r="B1056" i="3"/>
  <c r="B1055" i="3"/>
  <c r="B1054" i="3"/>
  <c r="B1053" i="3"/>
  <c r="B1052" i="3"/>
  <c r="B1051" i="3"/>
  <c r="B1050" i="3"/>
  <c r="B1049" i="3"/>
  <c r="B1048" i="3"/>
  <c r="B1047" i="3"/>
  <c r="B1046" i="3"/>
  <c r="B1045" i="3"/>
  <c r="B1044" i="3"/>
  <c r="B1043" i="3"/>
  <c r="B1042" i="3"/>
  <c r="B1041" i="3"/>
  <c r="B1040" i="3"/>
  <c r="B1039" i="3"/>
  <c r="B1038" i="3"/>
  <c r="B1037" i="3"/>
  <c r="B1036" i="3"/>
  <c r="B1035" i="3"/>
  <c r="B1034" i="3"/>
  <c r="B1033" i="3"/>
  <c r="B1032" i="3"/>
  <c r="B1031" i="3"/>
  <c r="B1030" i="3"/>
  <c r="B1029" i="3"/>
  <c r="B1028" i="3"/>
  <c r="B1027" i="3"/>
  <c r="B1026" i="3"/>
  <c r="B1025" i="3"/>
  <c r="B1024" i="3"/>
  <c r="B1023" i="3"/>
  <c r="B1022" i="3"/>
  <c r="B1021" i="3"/>
  <c r="B1020" i="3"/>
  <c r="B1019" i="3"/>
  <c r="B1018" i="3"/>
  <c r="B1017" i="3"/>
  <c r="B1016" i="3"/>
  <c r="B1015" i="3"/>
  <c r="B1014" i="3"/>
  <c r="B1013" i="3"/>
  <c r="B1012" i="3"/>
  <c r="B1011" i="3"/>
  <c r="B1010" i="3"/>
  <c r="B1009" i="3"/>
  <c r="B1008" i="3"/>
  <c r="B1007" i="3"/>
  <c r="B1006" i="3"/>
  <c r="B1005" i="3"/>
  <c r="B1004" i="3"/>
  <c r="B1003" i="3"/>
  <c r="B1002" i="3"/>
  <c r="B1001" i="3"/>
  <c r="B1000" i="3"/>
  <c r="B999" i="3"/>
  <c r="B998" i="3"/>
  <c r="B997" i="3"/>
  <c r="B996" i="3"/>
  <c r="B995" i="3"/>
  <c r="B994" i="3"/>
  <c r="B993" i="3"/>
  <c r="B992" i="3"/>
  <c r="B991" i="3"/>
  <c r="B990" i="3"/>
  <c r="B989" i="3"/>
  <c r="B988" i="3"/>
  <c r="B987" i="3"/>
  <c r="B986" i="3"/>
  <c r="B985" i="3"/>
  <c r="B984" i="3"/>
  <c r="B983" i="3"/>
  <c r="B982" i="3"/>
  <c r="B981" i="3"/>
  <c r="B980" i="3"/>
  <c r="B979" i="3"/>
  <c r="B978" i="3"/>
  <c r="B977" i="3"/>
  <c r="B976" i="3"/>
  <c r="B975" i="3"/>
  <c r="B974" i="3"/>
  <c r="B973" i="3"/>
  <c r="B972" i="3"/>
  <c r="B971" i="3"/>
  <c r="B970" i="3"/>
  <c r="B969" i="3"/>
  <c r="B968" i="3"/>
  <c r="B967" i="3"/>
  <c r="B966" i="3"/>
  <c r="B965" i="3"/>
  <c r="B964" i="3"/>
  <c r="B963" i="3"/>
  <c r="B962" i="3"/>
  <c r="B961" i="3"/>
  <c r="B960" i="3"/>
  <c r="B959" i="3"/>
  <c r="B958" i="3"/>
  <c r="B957" i="3"/>
  <c r="B956" i="3"/>
  <c r="B955" i="3"/>
  <c r="B954" i="3"/>
  <c r="B953" i="3"/>
  <c r="B952" i="3"/>
  <c r="B951" i="3"/>
  <c r="B950" i="3"/>
  <c r="B949" i="3"/>
  <c r="B948" i="3"/>
  <c r="B947" i="3"/>
  <c r="B946" i="3"/>
  <c r="B945" i="3"/>
  <c r="B944" i="3"/>
  <c r="B943" i="3"/>
  <c r="B942" i="3"/>
  <c r="B941" i="3"/>
  <c r="B940" i="3"/>
  <c r="B939" i="3"/>
  <c r="B938" i="3"/>
  <c r="B937" i="3"/>
  <c r="B936" i="3"/>
  <c r="B935" i="3"/>
  <c r="B934" i="3"/>
  <c r="B933" i="3"/>
  <c r="B932" i="3"/>
  <c r="B931" i="3"/>
  <c r="B930" i="3"/>
  <c r="B929" i="3"/>
  <c r="B928" i="3"/>
  <c r="B927" i="3"/>
  <c r="B926" i="3"/>
  <c r="B925" i="3"/>
  <c r="B924" i="3"/>
  <c r="B923" i="3"/>
  <c r="B922" i="3"/>
  <c r="B921" i="3"/>
  <c r="B920" i="3"/>
  <c r="B919" i="3"/>
  <c r="B918" i="3"/>
  <c r="B917" i="3"/>
  <c r="B916" i="3"/>
  <c r="B915" i="3"/>
  <c r="B914" i="3"/>
  <c r="B913" i="3"/>
  <c r="B912" i="3"/>
  <c r="B911" i="3"/>
  <c r="B910" i="3"/>
  <c r="B909" i="3"/>
  <c r="B908" i="3"/>
  <c r="B907" i="3"/>
  <c r="B906" i="3"/>
  <c r="B905" i="3"/>
  <c r="B904" i="3"/>
  <c r="B903" i="3"/>
  <c r="B902" i="3"/>
  <c r="B901" i="3"/>
  <c r="B900" i="3"/>
  <c r="B899" i="3"/>
  <c r="B898" i="3"/>
  <c r="B897" i="3"/>
  <c r="B896" i="3"/>
  <c r="B895" i="3"/>
  <c r="B894" i="3"/>
  <c r="B893" i="3"/>
  <c r="B892" i="3"/>
  <c r="B891" i="3"/>
  <c r="B890" i="3"/>
  <c r="B889" i="3"/>
  <c r="B888" i="3"/>
  <c r="B887" i="3"/>
  <c r="B886" i="3"/>
  <c r="B885" i="3"/>
  <c r="B884" i="3"/>
  <c r="B883" i="3"/>
  <c r="B882" i="3"/>
  <c r="B881" i="3"/>
  <c r="B880" i="3"/>
  <c r="B879" i="3"/>
  <c r="B878" i="3"/>
  <c r="B877" i="3"/>
  <c r="B876" i="3"/>
  <c r="B875" i="3"/>
  <c r="B874" i="3"/>
  <c r="B873" i="3"/>
  <c r="B872" i="3"/>
  <c r="B871" i="3"/>
  <c r="B870" i="3"/>
  <c r="B869" i="3"/>
  <c r="B868" i="3"/>
  <c r="B867" i="3"/>
  <c r="B866" i="3"/>
  <c r="B865" i="3"/>
  <c r="B864" i="3"/>
  <c r="B863" i="3"/>
  <c r="B862" i="3"/>
  <c r="B861" i="3"/>
  <c r="B860" i="3"/>
  <c r="B859" i="3"/>
  <c r="B858" i="3"/>
  <c r="B857" i="3"/>
  <c r="B856" i="3"/>
  <c r="B855" i="3"/>
  <c r="B854" i="3"/>
  <c r="B853" i="3"/>
  <c r="B852" i="3"/>
  <c r="B851" i="3"/>
  <c r="B850" i="3"/>
  <c r="B849" i="3"/>
  <c r="B848" i="3"/>
  <c r="B847" i="3"/>
  <c r="B846" i="3"/>
  <c r="B845" i="3"/>
  <c r="B844" i="3"/>
  <c r="B843" i="3"/>
  <c r="B842" i="3"/>
  <c r="B841" i="3"/>
  <c r="B840" i="3"/>
  <c r="B839" i="3"/>
  <c r="B838" i="3"/>
  <c r="B837" i="3"/>
  <c r="B836" i="3"/>
  <c r="B835" i="3"/>
  <c r="B834" i="3"/>
  <c r="B833" i="3"/>
  <c r="B832" i="3"/>
  <c r="B831" i="3"/>
  <c r="B830" i="3"/>
  <c r="B829" i="3"/>
  <c r="B828" i="3"/>
  <c r="B827" i="3"/>
  <c r="B826" i="3"/>
  <c r="B825" i="3"/>
  <c r="B824" i="3"/>
  <c r="B823" i="3"/>
  <c r="B822" i="3"/>
  <c r="B821" i="3"/>
  <c r="B820" i="3"/>
  <c r="B819" i="3"/>
  <c r="B818" i="3"/>
  <c r="B817" i="3"/>
  <c r="B816" i="3"/>
  <c r="B815" i="3"/>
  <c r="B814" i="3"/>
  <c r="B813" i="3"/>
  <c r="B812" i="3"/>
  <c r="B811" i="3"/>
  <c r="B810" i="3"/>
  <c r="B809" i="3"/>
  <c r="B808" i="3"/>
  <c r="B807" i="3"/>
  <c r="B806" i="3"/>
  <c r="B805" i="3"/>
  <c r="B804" i="3"/>
  <c r="B803" i="3"/>
  <c r="B802" i="3"/>
  <c r="B801" i="3"/>
  <c r="B800" i="3"/>
  <c r="B799" i="3"/>
  <c r="B798" i="3"/>
  <c r="B797" i="3"/>
  <c r="B796" i="3"/>
  <c r="B795" i="3"/>
  <c r="B794" i="3"/>
  <c r="B793" i="3"/>
  <c r="B792" i="3"/>
  <c r="B791" i="3"/>
  <c r="B790" i="3"/>
  <c r="B789" i="3"/>
  <c r="B788" i="3"/>
  <c r="B787" i="3"/>
  <c r="B786" i="3"/>
  <c r="B785" i="3"/>
  <c r="B784" i="3"/>
  <c r="B783" i="3"/>
  <c r="B782" i="3"/>
  <c r="B781" i="3"/>
  <c r="B780" i="3"/>
  <c r="B779" i="3"/>
  <c r="B778" i="3"/>
  <c r="B777" i="3"/>
  <c r="B776" i="3"/>
  <c r="B775" i="3"/>
  <c r="B774" i="3"/>
  <c r="B773" i="3"/>
  <c r="B772" i="3"/>
  <c r="B771" i="3"/>
  <c r="B770" i="3"/>
  <c r="B769" i="3"/>
  <c r="B768" i="3"/>
  <c r="B767" i="3"/>
  <c r="B766" i="3"/>
  <c r="B765" i="3"/>
  <c r="B764" i="3"/>
  <c r="B763" i="3"/>
  <c r="B762" i="3"/>
  <c r="B761" i="3"/>
  <c r="B760" i="3"/>
  <c r="B759" i="3"/>
  <c r="B758" i="3"/>
  <c r="B757" i="3"/>
  <c r="B756" i="3"/>
  <c r="B755" i="3"/>
  <c r="B754" i="3"/>
  <c r="B753" i="3"/>
  <c r="B752" i="3"/>
  <c r="B751" i="3"/>
  <c r="B750" i="3"/>
  <c r="B749" i="3"/>
  <c r="B748" i="3"/>
  <c r="B747" i="3"/>
  <c r="B746" i="3"/>
  <c r="B745" i="3"/>
  <c r="B744" i="3"/>
  <c r="B743" i="3"/>
  <c r="B742" i="3"/>
  <c r="B741" i="3"/>
  <c r="B740" i="3"/>
  <c r="B739" i="3"/>
  <c r="B738" i="3"/>
  <c r="B737" i="3"/>
  <c r="B736" i="3"/>
  <c r="B735" i="3"/>
  <c r="B734" i="3"/>
  <c r="B733" i="3"/>
  <c r="B732" i="3"/>
  <c r="B731" i="3"/>
  <c r="B730" i="3"/>
  <c r="B729" i="3"/>
  <c r="B728" i="3"/>
  <c r="B727" i="3"/>
  <c r="B726" i="3"/>
  <c r="B725" i="3"/>
  <c r="B724" i="3"/>
  <c r="B723" i="3"/>
  <c r="B722" i="3"/>
  <c r="B721" i="3"/>
  <c r="B720" i="3"/>
  <c r="B719" i="3"/>
  <c r="B718" i="3"/>
  <c r="B717" i="3"/>
  <c r="B716" i="3"/>
  <c r="B715" i="3"/>
  <c r="B714" i="3"/>
  <c r="B713" i="3"/>
  <c r="B712" i="3"/>
  <c r="B711" i="3"/>
  <c r="B710" i="3"/>
  <c r="B709" i="3"/>
  <c r="B708" i="3"/>
  <c r="B707" i="3"/>
  <c r="B706" i="3"/>
  <c r="B705" i="3"/>
  <c r="B704" i="3"/>
  <c r="B703" i="3"/>
  <c r="B702" i="3"/>
  <c r="B701" i="3"/>
  <c r="B700" i="3"/>
  <c r="B699" i="3"/>
  <c r="B698" i="3"/>
  <c r="B697" i="3"/>
  <c r="B696" i="3"/>
  <c r="B695" i="3"/>
  <c r="B694" i="3"/>
  <c r="B693" i="3"/>
  <c r="B692" i="3"/>
  <c r="B691" i="3"/>
  <c r="B690" i="3"/>
  <c r="B689" i="3"/>
  <c r="B688" i="3"/>
  <c r="B687" i="3"/>
  <c r="B686" i="3"/>
  <c r="B685" i="3"/>
  <c r="B684" i="3"/>
  <c r="B683" i="3"/>
  <c r="B682" i="3"/>
  <c r="B681" i="3"/>
  <c r="B680" i="3"/>
  <c r="B679" i="3"/>
  <c r="B678" i="3"/>
  <c r="B677" i="3"/>
  <c r="B676" i="3"/>
  <c r="B675" i="3"/>
  <c r="B674" i="3"/>
  <c r="B673" i="3"/>
  <c r="B672" i="3"/>
  <c r="B671" i="3"/>
  <c r="B670" i="3"/>
  <c r="B669" i="3"/>
  <c r="B668" i="3"/>
  <c r="B667" i="3"/>
  <c r="B666" i="3"/>
  <c r="B665" i="3"/>
  <c r="B664" i="3"/>
  <c r="B663" i="3"/>
  <c r="B662" i="3"/>
  <c r="B661" i="3"/>
  <c r="B660" i="3"/>
  <c r="B659" i="3"/>
  <c r="B658" i="3"/>
  <c r="B657" i="3"/>
  <c r="B656" i="3"/>
  <c r="B655" i="3"/>
  <c r="B654" i="3"/>
  <c r="B653" i="3"/>
  <c r="B652" i="3"/>
  <c r="B651" i="3"/>
  <c r="B650" i="3"/>
  <c r="B649" i="3"/>
  <c r="B648" i="3"/>
  <c r="B647" i="3"/>
  <c r="B646" i="3"/>
  <c r="B645" i="3"/>
  <c r="B644" i="3"/>
  <c r="B643" i="3"/>
  <c r="B642" i="3"/>
  <c r="B641" i="3"/>
  <c r="B640" i="3"/>
  <c r="B639" i="3"/>
  <c r="B638" i="3"/>
  <c r="B637" i="3"/>
  <c r="B636" i="3"/>
  <c r="B635" i="3"/>
  <c r="B634" i="3"/>
  <c r="B633" i="3"/>
  <c r="B632" i="3"/>
  <c r="B631" i="3"/>
  <c r="B630" i="3"/>
  <c r="B629" i="3"/>
  <c r="B628" i="3"/>
  <c r="B627" i="3"/>
  <c r="B626" i="3"/>
  <c r="B625" i="3"/>
  <c r="B624" i="3"/>
  <c r="B623" i="3"/>
  <c r="B622" i="3"/>
  <c r="B621" i="3"/>
  <c r="B620" i="3"/>
  <c r="B619" i="3"/>
  <c r="B618" i="3"/>
  <c r="B617" i="3"/>
  <c r="B616" i="3"/>
  <c r="B615" i="3"/>
  <c r="B614" i="3"/>
  <c r="B613" i="3"/>
  <c r="B612" i="3"/>
  <c r="B611" i="3"/>
  <c r="B610" i="3"/>
  <c r="B609" i="3"/>
  <c r="B608" i="3"/>
  <c r="B607" i="3"/>
  <c r="B606" i="3"/>
  <c r="B605" i="3"/>
  <c r="B604" i="3"/>
  <c r="B603" i="3"/>
  <c r="B602" i="3"/>
  <c r="B601" i="3"/>
  <c r="B600" i="3"/>
  <c r="B599" i="3"/>
  <c r="B598" i="3"/>
  <c r="B597" i="3"/>
  <c r="B596" i="3"/>
  <c r="B595" i="3"/>
  <c r="B594" i="3"/>
  <c r="B593" i="3"/>
  <c r="B592" i="3"/>
  <c r="B591" i="3"/>
  <c r="B590" i="3"/>
  <c r="B589" i="3"/>
  <c r="B588" i="3"/>
  <c r="B587" i="3"/>
  <c r="B586" i="3"/>
  <c r="B585" i="3"/>
  <c r="B584" i="3"/>
  <c r="B583" i="3"/>
  <c r="B582" i="3"/>
  <c r="B581" i="3"/>
  <c r="B580" i="3"/>
  <c r="B579" i="3"/>
  <c r="B578" i="3"/>
  <c r="B577" i="3"/>
  <c r="B576" i="3"/>
  <c r="B575" i="3"/>
  <c r="B574" i="3"/>
  <c r="B573" i="3"/>
  <c r="B572" i="3"/>
  <c r="B571" i="3"/>
  <c r="B570" i="3"/>
  <c r="B569" i="3"/>
  <c r="B568" i="3"/>
  <c r="B567" i="3"/>
  <c r="B566" i="3"/>
  <c r="B565" i="3"/>
  <c r="B564" i="3"/>
  <c r="B563" i="3"/>
  <c r="B562" i="3"/>
  <c r="B561" i="3"/>
  <c r="B560" i="3"/>
  <c r="B559" i="3"/>
  <c r="B558" i="3"/>
  <c r="B557" i="3"/>
  <c r="B556" i="3"/>
  <c r="B555" i="3"/>
  <c r="B554" i="3"/>
  <c r="B553" i="3"/>
  <c r="B552" i="3"/>
  <c r="B551" i="3"/>
  <c r="B550" i="3"/>
  <c r="B549" i="3"/>
  <c r="B548" i="3"/>
  <c r="B547" i="3"/>
  <c r="B546" i="3"/>
  <c r="B545" i="3"/>
  <c r="B544" i="3"/>
  <c r="B543" i="3"/>
  <c r="B542" i="3"/>
  <c r="B541" i="3"/>
  <c r="B540" i="3"/>
  <c r="B539" i="3"/>
  <c r="B538" i="3"/>
  <c r="B537" i="3"/>
  <c r="B536" i="3"/>
  <c r="B535" i="3"/>
  <c r="B534" i="3"/>
  <c r="B533" i="3"/>
  <c r="B532" i="3"/>
  <c r="B531" i="3"/>
  <c r="B530" i="3"/>
  <c r="B529" i="3"/>
  <c r="B528" i="3"/>
  <c r="B527" i="3"/>
  <c r="B526" i="3"/>
  <c r="B525" i="3"/>
  <c r="B524" i="3"/>
  <c r="B523" i="3"/>
  <c r="B522" i="3"/>
  <c r="B521" i="3"/>
  <c r="B520" i="3"/>
  <c r="B519" i="3"/>
  <c r="B518" i="3"/>
  <c r="B517" i="3"/>
  <c r="B516" i="3"/>
  <c r="B515" i="3"/>
  <c r="B514" i="3"/>
  <c r="B513" i="3"/>
  <c r="B512" i="3"/>
  <c r="B511" i="3"/>
  <c r="B510" i="3"/>
  <c r="B509" i="3"/>
  <c r="B508" i="3"/>
  <c r="B507" i="3"/>
  <c r="B506" i="3"/>
  <c r="B505" i="3"/>
  <c r="B504" i="3"/>
  <c r="B503" i="3"/>
  <c r="B502" i="3"/>
  <c r="B501" i="3"/>
  <c r="B500" i="3"/>
  <c r="B499" i="3"/>
  <c r="B498" i="3"/>
  <c r="B497" i="3"/>
  <c r="B496" i="3"/>
  <c r="B495" i="3"/>
  <c r="B494" i="3"/>
  <c r="B493" i="3"/>
  <c r="B492" i="3"/>
  <c r="B491" i="3"/>
  <c r="B490" i="3"/>
  <c r="B489" i="3"/>
  <c r="B488" i="3"/>
  <c r="B487" i="3"/>
  <c r="B486" i="3"/>
  <c r="B485" i="3"/>
  <c r="B484" i="3"/>
  <c r="B483" i="3"/>
  <c r="B482" i="3"/>
  <c r="B481" i="3"/>
  <c r="B480" i="3"/>
  <c r="B479" i="3"/>
  <c r="B478" i="3"/>
  <c r="B477" i="3"/>
  <c r="B476" i="3"/>
  <c r="B475" i="3"/>
  <c r="B474" i="3"/>
  <c r="B473" i="3"/>
  <c r="B472" i="3"/>
  <c r="B471" i="3"/>
  <c r="B470" i="3"/>
  <c r="B469" i="3"/>
  <c r="B468" i="3"/>
  <c r="B467" i="3"/>
  <c r="B466" i="3"/>
  <c r="B465" i="3"/>
  <c r="B464" i="3"/>
  <c r="B463" i="3"/>
  <c r="B462" i="3"/>
  <c r="B461" i="3"/>
  <c r="B460" i="3"/>
  <c r="B459" i="3"/>
  <c r="B458" i="3"/>
  <c r="B457" i="3"/>
  <c r="B456" i="3"/>
  <c r="B455" i="3"/>
  <c r="B454" i="3"/>
  <c r="B453" i="3"/>
  <c r="B452" i="3"/>
  <c r="B451" i="3"/>
  <c r="B450" i="3"/>
  <c r="B449" i="3"/>
  <c r="B448" i="3"/>
  <c r="B447" i="3"/>
  <c r="B446" i="3"/>
  <c r="B445" i="3"/>
  <c r="B444" i="3"/>
  <c r="B443" i="3"/>
  <c r="B442" i="3"/>
  <c r="B441" i="3"/>
  <c r="B440" i="3"/>
  <c r="B439" i="3"/>
  <c r="B438" i="3"/>
  <c r="B437" i="3"/>
  <c r="B436" i="3"/>
  <c r="B435" i="3"/>
  <c r="B434" i="3"/>
  <c r="B433" i="3"/>
  <c r="B432" i="3"/>
  <c r="B431" i="3"/>
  <c r="B430" i="3"/>
  <c r="B429" i="3"/>
  <c r="B428" i="3"/>
  <c r="B427" i="3"/>
  <c r="B426" i="3"/>
  <c r="B425" i="3"/>
  <c r="B424" i="3"/>
  <c r="B423" i="3"/>
  <c r="B422" i="3"/>
  <c r="B421" i="3"/>
  <c r="B420" i="3"/>
  <c r="B419" i="3"/>
  <c r="B418" i="3"/>
  <c r="B417" i="3"/>
  <c r="B416" i="3"/>
  <c r="B415" i="3"/>
  <c r="B414" i="3"/>
  <c r="B413" i="3"/>
  <c r="B412" i="3"/>
  <c r="B411" i="3"/>
  <c r="B410" i="3"/>
  <c r="B409" i="3"/>
  <c r="B408" i="3"/>
  <c r="B407" i="3"/>
  <c r="B406" i="3"/>
  <c r="B405" i="3"/>
  <c r="B404" i="3"/>
  <c r="B403" i="3"/>
  <c r="B402" i="3"/>
  <c r="B401" i="3"/>
  <c r="B400" i="3"/>
  <c r="B399" i="3"/>
  <c r="B398" i="3"/>
  <c r="B397" i="3"/>
  <c r="B396" i="3"/>
  <c r="B395" i="3"/>
  <c r="B394" i="3"/>
  <c r="B393" i="3"/>
  <c r="B392" i="3"/>
  <c r="B391" i="3"/>
  <c r="B390" i="3"/>
  <c r="B389" i="3"/>
  <c r="B388" i="3"/>
  <c r="B387" i="3"/>
  <c r="B386" i="3"/>
  <c r="B385" i="3"/>
  <c r="B384" i="3"/>
  <c r="B383" i="3"/>
  <c r="B382" i="3"/>
  <c r="B381" i="3"/>
  <c r="B380" i="3"/>
  <c r="B379" i="3"/>
  <c r="B378" i="3"/>
  <c r="B377" i="3"/>
  <c r="B376" i="3"/>
  <c r="B375" i="3"/>
  <c r="B374" i="3"/>
  <c r="B373" i="3"/>
  <c r="B372" i="3"/>
  <c r="B371" i="3"/>
  <c r="B370" i="3"/>
  <c r="B369" i="3"/>
  <c r="B368" i="3"/>
  <c r="B367" i="3"/>
  <c r="B366" i="3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B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1373" i="2"/>
  <c r="B1372" i="2"/>
  <c r="B1371" i="2"/>
  <c r="B1370" i="2"/>
  <c r="B1369" i="2"/>
  <c r="B1368" i="2"/>
  <c r="B1367" i="2"/>
  <c r="B1366" i="2"/>
  <c r="B1365" i="2"/>
  <c r="B1364" i="2"/>
  <c r="B1363" i="2"/>
  <c r="B1362" i="2"/>
  <c r="B1361" i="2"/>
  <c r="B1360" i="2"/>
  <c r="B1359" i="2"/>
  <c r="B1358" i="2"/>
  <c r="B1357" i="2"/>
  <c r="B1356" i="2"/>
  <c r="B1355" i="2"/>
  <c r="B1354" i="2"/>
  <c r="B1353" i="2"/>
  <c r="B1352" i="2"/>
  <c r="B1351" i="2"/>
  <c r="B1350" i="2"/>
  <c r="B1349" i="2"/>
  <c r="B1348" i="2"/>
  <c r="B1347" i="2"/>
  <c r="B1346" i="2"/>
  <c r="B1345" i="2"/>
  <c r="B1344" i="2"/>
  <c r="B1343" i="2"/>
  <c r="B1342" i="2"/>
  <c r="B1341" i="2"/>
  <c r="B1340" i="2"/>
  <c r="B1339" i="2"/>
  <c r="B1338" i="2"/>
  <c r="B1337" i="2"/>
  <c r="B1336" i="2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5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6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1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60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</calcChain>
</file>

<file path=xl/sharedStrings.xml><?xml version="1.0" encoding="utf-8"?>
<sst xmlns="http://schemas.openxmlformats.org/spreadsheetml/2006/main" count="12" uniqueCount="6">
  <si>
    <t>ΜΟΝΑΔΙΚΟΣ ΚΩΔΙΚΟΣ</t>
  </si>
  <si>
    <t>Α/Α</t>
  </si>
  <si>
    <t>ΑΣΕΠ
Β΄ΔΙΕΥΘΥΝΣΗ ΕΠΙΛΟΓΗΣ ΠΡΟΣΩΠΙΚΟΥ</t>
  </si>
  <si>
    <t>ΠΡΟΚΗΡΥΞΗ 3Κ/2022
ΚΑΤΗΓΟΡΙΕΣ ΔΕΥΤΕΡΟΒΑΘΜΙΑΣ &amp; ΥΠΟΧΡΕΩΤΙΚΗΣ   ΕΚΠΑΙΔΕΥΣΗΣ
Α΄ΠΡΟΣΚΛΗΣΗ ΥΠΟΨΗΦΙΩΝ
ΓΙΑ ΥΠΟΒΟΛΗ ΔΙΚΑΙΟΛΟΓΗΤΙΚΩΝ</t>
  </si>
  <si>
    <t>ΠΡΟΚΗΡΥΞΗ 3Κ/2022
ΚΑΤΗΓΟΡΙΑ ΠΑΝΕΠΙΣΤΗΜΙΑΚΗΣ ΕΚΠΑΙΔΕΥΣΗΣ
Α΄ΠΡΟΣΚΛΗΣΗ ΥΠΟΨΗΦΙΩΝ
ΓΙΑ ΥΠΟΒΟΛΗ ΔΙΚΑΙΟΛΟΓΗΤΙΚΩΝ</t>
  </si>
  <si>
    <t>ΠΡΟΚΗΡΥΞΗ 3Κ/2022
ΚΑΤΗΓΟΡΙΕΣ ΤΕΧΝΟΛΟΓΙΚΗΣ ΕΚΠΑΙΔΕΥΣΗΣ
Α΄ΠΡΟΣΚΛΗΣΗ ΥΠΟΨΗΦΙΩΝ
ΓΙΑ ΥΠΟΒΟΛΗ ΔΙΚΑΙΟΛΟΓΗΤΙΚΩΝ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</si>
</sst>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0" fillId="0" borderId="14" xfId="0" applyBorder="1"/>
    <xf numFmtId="0" fontId="16" fillId="0" borderId="14" xfId="0" applyFont="1" applyBorder="1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06"/>
  <sheetViews>
    <sheetView tabSelected="1" workbookViewId="0">
      <selection sqref="A1:B1"/>
    </sheetView>
  </sheetViews>
  <sheetFormatPr defaultRowHeight="15" x14ac:dyDescent="0.25"/>
  <cols>
    <col min="2" max="2" width="35.7109375" customWidth="1"/>
  </cols>
  <sheetData>
    <row r="1" spans="1:2" ht="52.5" customHeight="1" x14ac:dyDescent="0.25">
      <c r="A1" s="1" t="s">
        <v>2</v>
      </c>
      <c r="B1" s="2"/>
    </row>
    <row r="2" spans="1:2" ht="15" customHeight="1" x14ac:dyDescent="0.25">
      <c r="A2" s="3"/>
      <c r="B2" s="4"/>
    </row>
    <row r="3" spans="1:2" ht="123.75" customHeight="1" x14ac:dyDescent="0.25">
      <c r="A3" s="5" t="s">
        <v>4</v>
      </c>
      <c r="B3" s="6"/>
    </row>
    <row r="4" spans="1:2" x14ac:dyDescent="0.25">
      <c r="A4" s="7"/>
      <c r="B4" s="7"/>
    </row>
    <row r="5" spans="1:2" x14ac:dyDescent="0.25">
      <c r="A5" s="8" t="s">
        <v>1</v>
      </c>
      <c r="B5" s="8" t="s">
        <v>0</v>
      </c>
    </row>
    <row r="6" spans="1:2" x14ac:dyDescent="0.25">
      <c r="A6" s="7">
        <v>1</v>
      </c>
      <c r="B6" s="7" t="str">
        <f>"201412002252"</f>
        <v>201412002252</v>
      </c>
    </row>
    <row r="7" spans="1:2" x14ac:dyDescent="0.25">
      <c r="A7" s="7">
        <v>2</v>
      </c>
      <c r="B7" s="7" t="str">
        <f>"00858780"</f>
        <v>00858780</v>
      </c>
    </row>
    <row r="8" spans="1:2" x14ac:dyDescent="0.25">
      <c r="A8" s="7">
        <v>3</v>
      </c>
      <c r="B8" s="7" t="str">
        <f>"00874623"</f>
        <v>00874623</v>
      </c>
    </row>
    <row r="9" spans="1:2" x14ac:dyDescent="0.25">
      <c r="A9" s="7">
        <v>4</v>
      </c>
      <c r="B9" s="7" t="str">
        <f>"200806000836"</f>
        <v>200806000836</v>
      </c>
    </row>
    <row r="10" spans="1:2" x14ac:dyDescent="0.25">
      <c r="A10" s="7">
        <v>5</v>
      </c>
      <c r="B10" s="7" t="str">
        <f>"201412002559"</f>
        <v>201412002559</v>
      </c>
    </row>
    <row r="11" spans="1:2" x14ac:dyDescent="0.25">
      <c r="A11" s="7">
        <v>6</v>
      </c>
      <c r="B11" s="7" t="str">
        <f>"201411001785"</f>
        <v>201411001785</v>
      </c>
    </row>
    <row r="12" spans="1:2" x14ac:dyDescent="0.25">
      <c r="A12" s="7">
        <v>7</v>
      </c>
      <c r="B12" s="7" t="str">
        <f>"200805000074"</f>
        <v>200805000074</v>
      </c>
    </row>
    <row r="13" spans="1:2" x14ac:dyDescent="0.25">
      <c r="A13" s="7">
        <v>8</v>
      </c>
      <c r="B13" s="7" t="str">
        <f>"201412002586"</f>
        <v>201412002586</v>
      </c>
    </row>
    <row r="14" spans="1:2" x14ac:dyDescent="0.25">
      <c r="A14" s="7">
        <v>9</v>
      </c>
      <c r="B14" s="7" t="str">
        <f>"00558385"</f>
        <v>00558385</v>
      </c>
    </row>
    <row r="15" spans="1:2" x14ac:dyDescent="0.25">
      <c r="A15" s="7">
        <v>10</v>
      </c>
      <c r="B15" s="7" t="str">
        <f>"201412003865"</f>
        <v>201412003865</v>
      </c>
    </row>
    <row r="16" spans="1:2" x14ac:dyDescent="0.25">
      <c r="A16" s="7">
        <v>11</v>
      </c>
      <c r="B16" s="7" t="str">
        <f>"00501696"</f>
        <v>00501696</v>
      </c>
    </row>
    <row r="17" spans="1:2" x14ac:dyDescent="0.25">
      <c r="A17" s="7">
        <v>12</v>
      </c>
      <c r="B17" s="7" t="str">
        <f>"00236012"</f>
        <v>00236012</v>
      </c>
    </row>
    <row r="18" spans="1:2" x14ac:dyDescent="0.25">
      <c r="A18" s="7">
        <v>13</v>
      </c>
      <c r="B18" s="7" t="str">
        <f>"201411003398"</f>
        <v>201411003398</v>
      </c>
    </row>
    <row r="19" spans="1:2" x14ac:dyDescent="0.25">
      <c r="A19" s="7">
        <v>14</v>
      </c>
      <c r="B19" s="7" t="str">
        <f>"00871304"</f>
        <v>00871304</v>
      </c>
    </row>
    <row r="20" spans="1:2" x14ac:dyDescent="0.25">
      <c r="A20" s="7">
        <v>15</v>
      </c>
      <c r="B20" s="7" t="str">
        <f>"201406018069"</f>
        <v>201406018069</v>
      </c>
    </row>
    <row r="21" spans="1:2" x14ac:dyDescent="0.25">
      <c r="A21" s="7">
        <v>16</v>
      </c>
      <c r="B21" s="7" t="str">
        <f>"00798966"</f>
        <v>00798966</v>
      </c>
    </row>
    <row r="22" spans="1:2" x14ac:dyDescent="0.25">
      <c r="A22" s="7">
        <v>17</v>
      </c>
      <c r="B22" s="7" t="str">
        <f>"00873991"</f>
        <v>00873991</v>
      </c>
    </row>
    <row r="23" spans="1:2" x14ac:dyDescent="0.25">
      <c r="A23" s="7">
        <v>18</v>
      </c>
      <c r="B23" s="7" t="str">
        <f>"201402000912"</f>
        <v>201402000912</v>
      </c>
    </row>
    <row r="24" spans="1:2" x14ac:dyDescent="0.25">
      <c r="A24" s="7">
        <v>19</v>
      </c>
      <c r="B24" s="7" t="str">
        <f>"201412001572"</f>
        <v>201412001572</v>
      </c>
    </row>
    <row r="25" spans="1:2" x14ac:dyDescent="0.25">
      <c r="A25" s="7">
        <v>20</v>
      </c>
      <c r="B25" s="7" t="str">
        <f>"00219897"</f>
        <v>00219897</v>
      </c>
    </row>
    <row r="26" spans="1:2" x14ac:dyDescent="0.25">
      <c r="A26" s="7">
        <v>21</v>
      </c>
      <c r="B26" s="7" t="str">
        <f>"201402008906"</f>
        <v>201402008906</v>
      </c>
    </row>
    <row r="27" spans="1:2" x14ac:dyDescent="0.25">
      <c r="A27" s="7">
        <v>22</v>
      </c>
      <c r="B27" s="7" t="str">
        <f>"201411002013"</f>
        <v>201411002013</v>
      </c>
    </row>
    <row r="28" spans="1:2" x14ac:dyDescent="0.25">
      <c r="A28" s="7">
        <v>23</v>
      </c>
      <c r="B28" s="7" t="str">
        <f>"201412004047"</f>
        <v>201412004047</v>
      </c>
    </row>
    <row r="29" spans="1:2" x14ac:dyDescent="0.25">
      <c r="A29" s="7">
        <v>24</v>
      </c>
      <c r="B29" s="7" t="str">
        <f>"201411003600"</f>
        <v>201411003600</v>
      </c>
    </row>
    <row r="30" spans="1:2" x14ac:dyDescent="0.25">
      <c r="A30" s="7">
        <v>25</v>
      </c>
      <c r="B30" s="7" t="str">
        <f>"201402010823"</f>
        <v>201402010823</v>
      </c>
    </row>
    <row r="31" spans="1:2" x14ac:dyDescent="0.25">
      <c r="A31" s="7">
        <v>26</v>
      </c>
      <c r="B31" s="7" t="str">
        <f>"201412001971"</f>
        <v>201412001971</v>
      </c>
    </row>
    <row r="32" spans="1:2" x14ac:dyDescent="0.25">
      <c r="A32" s="7">
        <v>27</v>
      </c>
      <c r="B32" s="7" t="str">
        <f>"200806000750"</f>
        <v>200806000750</v>
      </c>
    </row>
    <row r="33" spans="1:2" x14ac:dyDescent="0.25">
      <c r="A33" s="7">
        <v>28</v>
      </c>
      <c r="B33" s="7" t="str">
        <f>"00875718"</f>
        <v>00875718</v>
      </c>
    </row>
    <row r="34" spans="1:2" x14ac:dyDescent="0.25">
      <c r="A34" s="7">
        <v>29</v>
      </c>
      <c r="B34" s="7" t="str">
        <f>"201411003314"</f>
        <v>201411003314</v>
      </c>
    </row>
    <row r="35" spans="1:2" x14ac:dyDescent="0.25">
      <c r="A35" s="7">
        <v>30</v>
      </c>
      <c r="B35" s="7" t="str">
        <f>"201412003569"</f>
        <v>201412003569</v>
      </c>
    </row>
    <row r="36" spans="1:2" x14ac:dyDescent="0.25">
      <c r="A36" s="7">
        <v>31</v>
      </c>
      <c r="B36" s="7" t="str">
        <f>"00686914"</f>
        <v>00686914</v>
      </c>
    </row>
    <row r="37" spans="1:2" x14ac:dyDescent="0.25">
      <c r="A37" s="7">
        <v>32</v>
      </c>
      <c r="B37" s="7" t="str">
        <f>"00778167"</f>
        <v>00778167</v>
      </c>
    </row>
    <row r="38" spans="1:2" x14ac:dyDescent="0.25">
      <c r="A38" s="7">
        <v>33</v>
      </c>
      <c r="B38" s="7" t="str">
        <f>"00875342"</f>
        <v>00875342</v>
      </c>
    </row>
    <row r="39" spans="1:2" x14ac:dyDescent="0.25">
      <c r="A39" s="7">
        <v>34</v>
      </c>
      <c r="B39" s="7" t="str">
        <f>"200812000409"</f>
        <v>200812000409</v>
      </c>
    </row>
    <row r="40" spans="1:2" x14ac:dyDescent="0.25">
      <c r="A40" s="7">
        <v>35</v>
      </c>
      <c r="B40" s="7" t="str">
        <f>"00870477"</f>
        <v>00870477</v>
      </c>
    </row>
    <row r="41" spans="1:2" x14ac:dyDescent="0.25">
      <c r="A41" s="7">
        <v>36</v>
      </c>
      <c r="B41" s="7" t="str">
        <f>"201411001487"</f>
        <v>201411001487</v>
      </c>
    </row>
    <row r="42" spans="1:2" x14ac:dyDescent="0.25">
      <c r="A42" s="7">
        <v>37</v>
      </c>
      <c r="B42" s="7" t="str">
        <f>"200902000360"</f>
        <v>200902000360</v>
      </c>
    </row>
    <row r="43" spans="1:2" x14ac:dyDescent="0.25">
      <c r="A43" s="7">
        <v>38</v>
      </c>
      <c r="B43" s="7" t="str">
        <f>"00159180"</f>
        <v>00159180</v>
      </c>
    </row>
    <row r="44" spans="1:2" x14ac:dyDescent="0.25">
      <c r="A44" s="7">
        <v>39</v>
      </c>
      <c r="B44" s="7" t="str">
        <f>"00872911"</f>
        <v>00872911</v>
      </c>
    </row>
    <row r="45" spans="1:2" x14ac:dyDescent="0.25">
      <c r="A45" s="7">
        <v>40</v>
      </c>
      <c r="B45" s="7" t="str">
        <f>"200801005261"</f>
        <v>200801005261</v>
      </c>
    </row>
    <row r="46" spans="1:2" x14ac:dyDescent="0.25">
      <c r="A46" s="7">
        <v>41</v>
      </c>
      <c r="B46" s="7" t="str">
        <f>"201304002636"</f>
        <v>201304002636</v>
      </c>
    </row>
    <row r="47" spans="1:2" x14ac:dyDescent="0.25">
      <c r="A47" s="7">
        <v>42</v>
      </c>
      <c r="B47" s="7" t="str">
        <f>"00797341"</f>
        <v>00797341</v>
      </c>
    </row>
    <row r="48" spans="1:2" x14ac:dyDescent="0.25">
      <c r="A48" s="7">
        <v>43</v>
      </c>
      <c r="B48" s="7" t="str">
        <f>"201411002499"</f>
        <v>201411002499</v>
      </c>
    </row>
    <row r="49" spans="1:2" x14ac:dyDescent="0.25">
      <c r="A49" s="7">
        <v>44</v>
      </c>
      <c r="B49" s="7" t="str">
        <f>"201411003161"</f>
        <v>201411003161</v>
      </c>
    </row>
    <row r="50" spans="1:2" x14ac:dyDescent="0.25">
      <c r="A50" s="7">
        <v>45</v>
      </c>
      <c r="B50" s="7" t="str">
        <f>"201402005090"</f>
        <v>201402005090</v>
      </c>
    </row>
    <row r="51" spans="1:2" x14ac:dyDescent="0.25">
      <c r="A51" s="7">
        <v>46</v>
      </c>
      <c r="B51" s="7" t="str">
        <f>"00188069"</f>
        <v>00188069</v>
      </c>
    </row>
    <row r="52" spans="1:2" x14ac:dyDescent="0.25">
      <c r="A52" s="7">
        <v>47</v>
      </c>
      <c r="B52" s="7" t="str">
        <f>"00548857"</f>
        <v>00548857</v>
      </c>
    </row>
    <row r="53" spans="1:2" x14ac:dyDescent="0.25">
      <c r="A53" s="7">
        <v>48</v>
      </c>
      <c r="B53" s="7" t="str">
        <f>"00591564"</f>
        <v>00591564</v>
      </c>
    </row>
    <row r="54" spans="1:2" x14ac:dyDescent="0.25">
      <c r="A54" s="7">
        <v>49</v>
      </c>
      <c r="B54" s="7" t="str">
        <f>"200712004335"</f>
        <v>200712004335</v>
      </c>
    </row>
    <row r="55" spans="1:2" x14ac:dyDescent="0.25">
      <c r="A55" s="7">
        <v>50</v>
      </c>
      <c r="B55" s="7" t="str">
        <f>"00784710"</f>
        <v>00784710</v>
      </c>
    </row>
    <row r="56" spans="1:2" x14ac:dyDescent="0.25">
      <c r="A56" s="7">
        <v>51</v>
      </c>
      <c r="B56" s="7" t="str">
        <f>"201511019133"</f>
        <v>201511019133</v>
      </c>
    </row>
    <row r="57" spans="1:2" x14ac:dyDescent="0.25">
      <c r="A57" s="7">
        <v>52</v>
      </c>
      <c r="B57" s="7" t="str">
        <f>"201504002476"</f>
        <v>201504002476</v>
      </c>
    </row>
    <row r="58" spans="1:2" x14ac:dyDescent="0.25">
      <c r="A58" s="7">
        <v>53</v>
      </c>
      <c r="B58" s="7" t="str">
        <f>"00466563"</f>
        <v>00466563</v>
      </c>
    </row>
    <row r="59" spans="1:2" x14ac:dyDescent="0.25">
      <c r="A59" s="7">
        <v>54</v>
      </c>
      <c r="B59" s="7" t="str">
        <f>"00870193"</f>
        <v>00870193</v>
      </c>
    </row>
    <row r="60" spans="1:2" x14ac:dyDescent="0.25">
      <c r="A60" s="7">
        <v>55</v>
      </c>
      <c r="B60" s="7" t="str">
        <f>"00837634"</f>
        <v>00837634</v>
      </c>
    </row>
    <row r="61" spans="1:2" x14ac:dyDescent="0.25">
      <c r="A61" s="7">
        <v>56</v>
      </c>
      <c r="B61" s="7" t="str">
        <f>"00742998"</f>
        <v>00742998</v>
      </c>
    </row>
    <row r="62" spans="1:2" x14ac:dyDescent="0.25">
      <c r="A62" s="7">
        <v>57</v>
      </c>
      <c r="B62" s="7" t="str">
        <f>"00763981"</f>
        <v>00763981</v>
      </c>
    </row>
    <row r="63" spans="1:2" x14ac:dyDescent="0.25">
      <c r="A63" s="7">
        <v>58</v>
      </c>
      <c r="B63" s="7" t="str">
        <f>"201411002998"</f>
        <v>201411002998</v>
      </c>
    </row>
    <row r="64" spans="1:2" x14ac:dyDescent="0.25">
      <c r="A64" s="7">
        <v>59</v>
      </c>
      <c r="B64" s="7" t="str">
        <f>"00797038"</f>
        <v>00797038</v>
      </c>
    </row>
    <row r="65" spans="1:2" x14ac:dyDescent="0.25">
      <c r="A65" s="7">
        <v>60</v>
      </c>
      <c r="B65" s="7" t="str">
        <f>"00125471"</f>
        <v>00125471</v>
      </c>
    </row>
    <row r="66" spans="1:2" x14ac:dyDescent="0.25">
      <c r="A66" s="7">
        <v>61</v>
      </c>
      <c r="B66" s="7" t="str">
        <f>"00661693"</f>
        <v>00661693</v>
      </c>
    </row>
    <row r="67" spans="1:2" x14ac:dyDescent="0.25">
      <c r="A67" s="7">
        <v>62</v>
      </c>
      <c r="B67" s="7" t="str">
        <f>"201411000513"</f>
        <v>201411000513</v>
      </c>
    </row>
    <row r="68" spans="1:2" x14ac:dyDescent="0.25">
      <c r="A68" s="7">
        <v>63</v>
      </c>
      <c r="B68" s="7" t="str">
        <f>"00716068"</f>
        <v>00716068</v>
      </c>
    </row>
    <row r="69" spans="1:2" x14ac:dyDescent="0.25">
      <c r="A69" s="7">
        <v>64</v>
      </c>
      <c r="B69" s="7" t="str">
        <f>"00539519"</f>
        <v>00539519</v>
      </c>
    </row>
    <row r="70" spans="1:2" x14ac:dyDescent="0.25">
      <c r="A70" s="7">
        <v>65</v>
      </c>
      <c r="B70" s="7" t="str">
        <f>"00458957"</f>
        <v>00458957</v>
      </c>
    </row>
    <row r="71" spans="1:2" x14ac:dyDescent="0.25">
      <c r="A71" s="7">
        <v>66</v>
      </c>
      <c r="B71" s="7" t="str">
        <f>"00672403"</f>
        <v>00672403</v>
      </c>
    </row>
    <row r="72" spans="1:2" x14ac:dyDescent="0.25">
      <c r="A72" s="7">
        <v>67</v>
      </c>
      <c r="B72" s="7" t="str">
        <f>"00871476"</f>
        <v>00871476</v>
      </c>
    </row>
    <row r="73" spans="1:2" x14ac:dyDescent="0.25">
      <c r="A73" s="7">
        <v>68</v>
      </c>
      <c r="B73" s="7" t="str">
        <f>"00232125"</f>
        <v>00232125</v>
      </c>
    </row>
    <row r="74" spans="1:2" x14ac:dyDescent="0.25">
      <c r="A74" s="7">
        <v>69</v>
      </c>
      <c r="B74" s="7" t="str">
        <f>"00715278"</f>
        <v>00715278</v>
      </c>
    </row>
    <row r="75" spans="1:2" x14ac:dyDescent="0.25">
      <c r="A75" s="7">
        <v>70</v>
      </c>
      <c r="B75" s="7" t="str">
        <f>"00445344"</f>
        <v>00445344</v>
      </c>
    </row>
    <row r="76" spans="1:2" x14ac:dyDescent="0.25">
      <c r="A76" s="7">
        <v>71</v>
      </c>
      <c r="B76" s="7" t="str">
        <f>"200801004209"</f>
        <v>200801004209</v>
      </c>
    </row>
    <row r="77" spans="1:2" x14ac:dyDescent="0.25">
      <c r="A77" s="7">
        <v>72</v>
      </c>
      <c r="B77" s="7" t="str">
        <f>"00768047"</f>
        <v>00768047</v>
      </c>
    </row>
    <row r="78" spans="1:2" x14ac:dyDescent="0.25">
      <c r="A78" s="7">
        <v>73</v>
      </c>
      <c r="B78" s="7" t="str">
        <f>"00714934"</f>
        <v>00714934</v>
      </c>
    </row>
    <row r="79" spans="1:2" x14ac:dyDescent="0.25">
      <c r="A79" s="7">
        <v>74</v>
      </c>
      <c r="B79" s="7" t="str">
        <f>"00715202"</f>
        <v>00715202</v>
      </c>
    </row>
    <row r="80" spans="1:2" x14ac:dyDescent="0.25">
      <c r="A80" s="7">
        <v>75</v>
      </c>
      <c r="B80" s="7" t="str">
        <f>"00549617"</f>
        <v>00549617</v>
      </c>
    </row>
    <row r="81" spans="1:2" x14ac:dyDescent="0.25">
      <c r="A81" s="7">
        <v>76</v>
      </c>
      <c r="B81" s="7" t="str">
        <f>"00592986"</f>
        <v>00592986</v>
      </c>
    </row>
    <row r="82" spans="1:2" x14ac:dyDescent="0.25">
      <c r="A82" s="7">
        <v>77</v>
      </c>
      <c r="B82" s="7" t="str">
        <f>"00606563"</f>
        <v>00606563</v>
      </c>
    </row>
    <row r="83" spans="1:2" x14ac:dyDescent="0.25">
      <c r="A83" s="7">
        <v>78</v>
      </c>
      <c r="B83" s="7" t="str">
        <f>"00512158"</f>
        <v>00512158</v>
      </c>
    </row>
    <row r="84" spans="1:2" x14ac:dyDescent="0.25">
      <c r="A84" s="7">
        <v>79</v>
      </c>
      <c r="B84" s="7" t="str">
        <f>"00086892"</f>
        <v>00086892</v>
      </c>
    </row>
    <row r="85" spans="1:2" x14ac:dyDescent="0.25">
      <c r="A85" s="7">
        <v>80</v>
      </c>
      <c r="B85" s="7" t="str">
        <f>"00644139"</f>
        <v>00644139</v>
      </c>
    </row>
    <row r="86" spans="1:2" x14ac:dyDescent="0.25">
      <c r="A86" s="7">
        <v>81</v>
      </c>
      <c r="B86" s="7" t="str">
        <f>"00560982"</f>
        <v>00560982</v>
      </c>
    </row>
    <row r="87" spans="1:2" x14ac:dyDescent="0.25">
      <c r="A87" s="7">
        <v>82</v>
      </c>
      <c r="B87" s="7" t="str">
        <f>"201406001370"</f>
        <v>201406001370</v>
      </c>
    </row>
    <row r="88" spans="1:2" x14ac:dyDescent="0.25">
      <c r="A88" s="7">
        <v>83</v>
      </c>
      <c r="B88" s="7" t="str">
        <f>"00130034"</f>
        <v>00130034</v>
      </c>
    </row>
    <row r="89" spans="1:2" x14ac:dyDescent="0.25">
      <c r="A89" s="7">
        <v>84</v>
      </c>
      <c r="B89" s="7" t="str">
        <f>"00129781"</f>
        <v>00129781</v>
      </c>
    </row>
    <row r="90" spans="1:2" x14ac:dyDescent="0.25">
      <c r="A90" s="7">
        <v>85</v>
      </c>
      <c r="B90" s="7" t="str">
        <f>"200712003823"</f>
        <v>200712003823</v>
      </c>
    </row>
    <row r="91" spans="1:2" x14ac:dyDescent="0.25">
      <c r="A91" s="7">
        <v>86</v>
      </c>
      <c r="B91" s="7" t="str">
        <f>"00117041"</f>
        <v>00117041</v>
      </c>
    </row>
    <row r="92" spans="1:2" x14ac:dyDescent="0.25">
      <c r="A92" s="7">
        <v>87</v>
      </c>
      <c r="B92" s="7" t="str">
        <f>"201411002041"</f>
        <v>201411002041</v>
      </c>
    </row>
    <row r="93" spans="1:2" x14ac:dyDescent="0.25">
      <c r="A93" s="7">
        <v>88</v>
      </c>
      <c r="B93" s="7" t="str">
        <f>"00234299"</f>
        <v>00234299</v>
      </c>
    </row>
    <row r="94" spans="1:2" x14ac:dyDescent="0.25">
      <c r="A94" s="7">
        <v>89</v>
      </c>
      <c r="B94" s="7" t="str">
        <f>"200802007001"</f>
        <v>200802007001</v>
      </c>
    </row>
    <row r="95" spans="1:2" x14ac:dyDescent="0.25">
      <c r="A95" s="7">
        <v>90</v>
      </c>
      <c r="B95" s="7" t="str">
        <f>"00232905"</f>
        <v>00232905</v>
      </c>
    </row>
    <row r="96" spans="1:2" x14ac:dyDescent="0.25">
      <c r="A96" s="7">
        <v>91</v>
      </c>
      <c r="B96" s="7" t="str">
        <f>"00344705"</f>
        <v>00344705</v>
      </c>
    </row>
    <row r="97" spans="1:2" x14ac:dyDescent="0.25">
      <c r="A97" s="7">
        <v>92</v>
      </c>
      <c r="B97" s="7" t="str">
        <f>"00226092"</f>
        <v>00226092</v>
      </c>
    </row>
    <row r="98" spans="1:2" x14ac:dyDescent="0.25">
      <c r="A98" s="7">
        <v>93</v>
      </c>
      <c r="B98" s="7" t="str">
        <f>"00116313"</f>
        <v>00116313</v>
      </c>
    </row>
    <row r="99" spans="1:2" x14ac:dyDescent="0.25">
      <c r="A99" s="7">
        <v>94</v>
      </c>
      <c r="B99" s="7" t="str">
        <f>"201412000832"</f>
        <v>201412000832</v>
      </c>
    </row>
    <row r="100" spans="1:2" x14ac:dyDescent="0.25">
      <c r="A100" s="7">
        <v>95</v>
      </c>
      <c r="B100" s="7" t="str">
        <f>"201304004192"</f>
        <v>201304004192</v>
      </c>
    </row>
    <row r="101" spans="1:2" x14ac:dyDescent="0.25">
      <c r="A101" s="7">
        <v>96</v>
      </c>
      <c r="B101" s="7" t="str">
        <f>"00154983"</f>
        <v>00154983</v>
      </c>
    </row>
    <row r="102" spans="1:2" x14ac:dyDescent="0.25">
      <c r="A102" s="7">
        <v>97</v>
      </c>
      <c r="B102" s="7" t="str">
        <f>"00510785"</f>
        <v>00510785</v>
      </c>
    </row>
    <row r="103" spans="1:2" x14ac:dyDescent="0.25">
      <c r="A103" s="7">
        <v>98</v>
      </c>
      <c r="B103" s="7" t="str">
        <f>"00203455"</f>
        <v>00203455</v>
      </c>
    </row>
    <row r="104" spans="1:2" x14ac:dyDescent="0.25">
      <c r="A104" s="7">
        <v>99</v>
      </c>
      <c r="B104" s="7" t="str">
        <f>"201406010246"</f>
        <v>201406010246</v>
      </c>
    </row>
    <row r="105" spans="1:2" x14ac:dyDescent="0.25">
      <c r="A105" s="7">
        <v>100</v>
      </c>
      <c r="B105" s="7" t="str">
        <f>"201510001121"</f>
        <v>201510001121</v>
      </c>
    </row>
    <row r="106" spans="1:2" x14ac:dyDescent="0.25">
      <c r="A106" s="7">
        <v>101</v>
      </c>
      <c r="B106" s="7" t="str">
        <f>"00871190"</f>
        <v>00871190</v>
      </c>
    </row>
    <row r="107" spans="1:2" x14ac:dyDescent="0.25">
      <c r="A107" s="7">
        <v>102</v>
      </c>
      <c r="B107" s="7" t="str">
        <f>"00552901"</f>
        <v>00552901</v>
      </c>
    </row>
    <row r="108" spans="1:2" x14ac:dyDescent="0.25">
      <c r="A108" s="7">
        <v>103</v>
      </c>
      <c r="B108" s="7" t="str">
        <f>"00668614"</f>
        <v>00668614</v>
      </c>
    </row>
    <row r="109" spans="1:2" x14ac:dyDescent="0.25">
      <c r="A109" s="7">
        <v>104</v>
      </c>
      <c r="B109" s="7" t="str">
        <f>"00175669"</f>
        <v>00175669</v>
      </c>
    </row>
    <row r="110" spans="1:2" x14ac:dyDescent="0.25">
      <c r="A110" s="7">
        <v>105</v>
      </c>
      <c r="B110" s="7" t="str">
        <f>"00791537"</f>
        <v>00791537</v>
      </c>
    </row>
    <row r="111" spans="1:2" x14ac:dyDescent="0.25">
      <c r="A111" s="7">
        <v>106</v>
      </c>
      <c r="B111" s="7" t="str">
        <f>"200912000147"</f>
        <v>200912000147</v>
      </c>
    </row>
    <row r="112" spans="1:2" x14ac:dyDescent="0.25">
      <c r="A112" s="7">
        <v>107</v>
      </c>
      <c r="B112" s="7" t="str">
        <f>"00779710"</f>
        <v>00779710</v>
      </c>
    </row>
    <row r="113" spans="1:2" x14ac:dyDescent="0.25">
      <c r="A113" s="7">
        <v>108</v>
      </c>
      <c r="B113" s="7" t="str">
        <f>"00234934"</f>
        <v>00234934</v>
      </c>
    </row>
    <row r="114" spans="1:2" x14ac:dyDescent="0.25">
      <c r="A114" s="7">
        <v>109</v>
      </c>
      <c r="B114" s="7" t="str">
        <f>"201503000422"</f>
        <v>201503000422</v>
      </c>
    </row>
    <row r="115" spans="1:2" x14ac:dyDescent="0.25">
      <c r="A115" s="7">
        <v>110</v>
      </c>
      <c r="B115" s="7" t="str">
        <f>"201507000176"</f>
        <v>201507000176</v>
      </c>
    </row>
    <row r="116" spans="1:2" x14ac:dyDescent="0.25">
      <c r="A116" s="7">
        <v>111</v>
      </c>
      <c r="B116" s="7" t="str">
        <f>"201304001194"</f>
        <v>201304001194</v>
      </c>
    </row>
    <row r="117" spans="1:2" x14ac:dyDescent="0.25">
      <c r="A117" s="7">
        <v>112</v>
      </c>
      <c r="B117" s="7" t="str">
        <f>"00849501"</f>
        <v>00849501</v>
      </c>
    </row>
    <row r="118" spans="1:2" x14ac:dyDescent="0.25">
      <c r="A118" s="7">
        <v>113</v>
      </c>
      <c r="B118" s="7" t="str">
        <f>"201402003044"</f>
        <v>201402003044</v>
      </c>
    </row>
    <row r="119" spans="1:2" x14ac:dyDescent="0.25">
      <c r="A119" s="7">
        <v>114</v>
      </c>
      <c r="B119" s="7" t="str">
        <f>"00771588"</f>
        <v>00771588</v>
      </c>
    </row>
    <row r="120" spans="1:2" x14ac:dyDescent="0.25">
      <c r="A120" s="7">
        <v>115</v>
      </c>
      <c r="B120" s="7" t="str">
        <f>"00608810"</f>
        <v>00608810</v>
      </c>
    </row>
    <row r="121" spans="1:2" x14ac:dyDescent="0.25">
      <c r="A121" s="7">
        <v>116</v>
      </c>
      <c r="B121" s="7" t="str">
        <f>"00495511"</f>
        <v>00495511</v>
      </c>
    </row>
    <row r="122" spans="1:2" x14ac:dyDescent="0.25">
      <c r="A122" s="7">
        <v>117</v>
      </c>
      <c r="B122" s="7" t="str">
        <f>"201412003310"</f>
        <v>201412003310</v>
      </c>
    </row>
    <row r="123" spans="1:2" x14ac:dyDescent="0.25">
      <c r="A123" s="7">
        <v>118</v>
      </c>
      <c r="B123" s="7" t="str">
        <f>"201412001561"</f>
        <v>201412001561</v>
      </c>
    </row>
    <row r="124" spans="1:2" x14ac:dyDescent="0.25">
      <c r="A124" s="7">
        <v>119</v>
      </c>
      <c r="B124" s="7" t="str">
        <f>"201402008765"</f>
        <v>201402008765</v>
      </c>
    </row>
    <row r="125" spans="1:2" x14ac:dyDescent="0.25">
      <c r="A125" s="7">
        <v>120</v>
      </c>
      <c r="B125" s="7" t="str">
        <f>"201406002070"</f>
        <v>201406002070</v>
      </c>
    </row>
    <row r="126" spans="1:2" x14ac:dyDescent="0.25">
      <c r="A126" s="7">
        <v>121</v>
      </c>
      <c r="B126" s="7" t="str">
        <f>"00827940"</f>
        <v>00827940</v>
      </c>
    </row>
    <row r="127" spans="1:2" x14ac:dyDescent="0.25">
      <c r="A127" s="7">
        <v>122</v>
      </c>
      <c r="B127" s="7" t="str">
        <f>"00012444"</f>
        <v>00012444</v>
      </c>
    </row>
    <row r="128" spans="1:2" x14ac:dyDescent="0.25">
      <c r="A128" s="7">
        <v>123</v>
      </c>
      <c r="B128" s="7" t="str">
        <f>"00692798"</f>
        <v>00692798</v>
      </c>
    </row>
    <row r="129" spans="1:2" x14ac:dyDescent="0.25">
      <c r="A129" s="7">
        <v>124</v>
      </c>
      <c r="B129" s="7" t="str">
        <f>"201412001304"</f>
        <v>201412001304</v>
      </c>
    </row>
    <row r="130" spans="1:2" x14ac:dyDescent="0.25">
      <c r="A130" s="7">
        <v>125</v>
      </c>
      <c r="B130" s="7" t="str">
        <f>"00125188"</f>
        <v>00125188</v>
      </c>
    </row>
    <row r="131" spans="1:2" x14ac:dyDescent="0.25">
      <c r="A131" s="7">
        <v>126</v>
      </c>
      <c r="B131" s="7" t="str">
        <f>"201409005453"</f>
        <v>201409005453</v>
      </c>
    </row>
    <row r="132" spans="1:2" x14ac:dyDescent="0.25">
      <c r="A132" s="7">
        <v>127</v>
      </c>
      <c r="B132" s="7" t="str">
        <f>"00869367"</f>
        <v>00869367</v>
      </c>
    </row>
    <row r="133" spans="1:2" x14ac:dyDescent="0.25">
      <c r="A133" s="7">
        <v>128</v>
      </c>
      <c r="B133" s="7" t="str">
        <f>"00710606"</f>
        <v>00710606</v>
      </c>
    </row>
    <row r="134" spans="1:2" x14ac:dyDescent="0.25">
      <c r="A134" s="7">
        <v>129</v>
      </c>
      <c r="B134" s="7" t="str">
        <f>"00106697"</f>
        <v>00106697</v>
      </c>
    </row>
    <row r="135" spans="1:2" x14ac:dyDescent="0.25">
      <c r="A135" s="7">
        <v>130</v>
      </c>
      <c r="B135" s="7" t="str">
        <f>"00230037"</f>
        <v>00230037</v>
      </c>
    </row>
    <row r="136" spans="1:2" x14ac:dyDescent="0.25">
      <c r="A136" s="7">
        <v>131</v>
      </c>
      <c r="B136" s="7" t="str">
        <f>"00168525"</f>
        <v>00168525</v>
      </c>
    </row>
    <row r="137" spans="1:2" x14ac:dyDescent="0.25">
      <c r="A137" s="7">
        <v>132</v>
      </c>
      <c r="B137" s="7" t="str">
        <f>"00131779"</f>
        <v>00131779</v>
      </c>
    </row>
    <row r="138" spans="1:2" x14ac:dyDescent="0.25">
      <c r="A138" s="7">
        <v>133</v>
      </c>
      <c r="B138" s="7" t="str">
        <f>"201411002497"</f>
        <v>201411002497</v>
      </c>
    </row>
    <row r="139" spans="1:2" x14ac:dyDescent="0.25">
      <c r="A139" s="7">
        <v>134</v>
      </c>
      <c r="B139" s="7" t="str">
        <f>"201507003957"</f>
        <v>201507003957</v>
      </c>
    </row>
    <row r="140" spans="1:2" x14ac:dyDescent="0.25">
      <c r="A140" s="7">
        <v>135</v>
      </c>
      <c r="B140" s="7" t="str">
        <f>"200903000684"</f>
        <v>200903000684</v>
      </c>
    </row>
    <row r="141" spans="1:2" x14ac:dyDescent="0.25">
      <c r="A141" s="7">
        <v>136</v>
      </c>
      <c r="B141" s="7" t="str">
        <f>"200801007251"</f>
        <v>200801007251</v>
      </c>
    </row>
    <row r="142" spans="1:2" x14ac:dyDescent="0.25">
      <c r="A142" s="7">
        <v>137</v>
      </c>
      <c r="B142" s="7" t="str">
        <f>"201406010194"</f>
        <v>201406010194</v>
      </c>
    </row>
    <row r="143" spans="1:2" x14ac:dyDescent="0.25">
      <c r="A143" s="7">
        <v>138</v>
      </c>
      <c r="B143" s="7" t="str">
        <f>"00873716"</f>
        <v>00873716</v>
      </c>
    </row>
    <row r="144" spans="1:2" x14ac:dyDescent="0.25">
      <c r="A144" s="7">
        <v>139</v>
      </c>
      <c r="B144" s="7" t="str">
        <f>"201410001762"</f>
        <v>201410001762</v>
      </c>
    </row>
    <row r="145" spans="1:2" x14ac:dyDescent="0.25">
      <c r="A145" s="7">
        <v>140</v>
      </c>
      <c r="B145" s="7" t="str">
        <f>"201406013117"</f>
        <v>201406013117</v>
      </c>
    </row>
    <row r="146" spans="1:2" x14ac:dyDescent="0.25">
      <c r="A146" s="7">
        <v>141</v>
      </c>
      <c r="B146" s="7" t="str">
        <f>"201406002970"</f>
        <v>201406002970</v>
      </c>
    </row>
    <row r="147" spans="1:2" x14ac:dyDescent="0.25">
      <c r="A147" s="7">
        <v>142</v>
      </c>
      <c r="B147" s="7" t="str">
        <f>"00156403"</f>
        <v>00156403</v>
      </c>
    </row>
    <row r="148" spans="1:2" x14ac:dyDescent="0.25">
      <c r="A148" s="7">
        <v>143</v>
      </c>
      <c r="B148" s="7" t="str">
        <f>"00116394"</f>
        <v>00116394</v>
      </c>
    </row>
    <row r="149" spans="1:2" x14ac:dyDescent="0.25">
      <c r="A149" s="7">
        <v>144</v>
      </c>
      <c r="B149" s="7" t="str">
        <f>"00245240"</f>
        <v>00245240</v>
      </c>
    </row>
    <row r="150" spans="1:2" x14ac:dyDescent="0.25">
      <c r="A150" s="7">
        <v>145</v>
      </c>
      <c r="B150" s="7" t="str">
        <f>"00354204"</f>
        <v>00354204</v>
      </c>
    </row>
    <row r="151" spans="1:2" x14ac:dyDescent="0.25">
      <c r="A151" s="7">
        <v>146</v>
      </c>
      <c r="B151" s="7" t="str">
        <f>"00431166"</f>
        <v>00431166</v>
      </c>
    </row>
    <row r="152" spans="1:2" x14ac:dyDescent="0.25">
      <c r="A152" s="7">
        <v>147</v>
      </c>
      <c r="B152" s="7" t="str">
        <f>"00126604"</f>
        <v>00126604</v>
      </c>
    </row>
    <row r="153" spans="1:2" x14ac:dyDescent="0.25">
      <c r="A153" s="7">
        <v>148</v>
      </c>
      <c r="B153" s="7" t="str">
        <f>"00021851"</f>
        <v>00021851</v>
      </c>
    </row>
    <row r="154" spans="1:2" x14ac:dyDescent="0.25">
      <c r="A154" s="7">
        <v>149</v>
      </c>
      <c r="B154" s="7" t="str">
        <f>"201402007598"</f>
        <v>201402007598</v>
      </c>
    </row>
    <row r="155" spans="1:2" x14ac:dyDescent="0.25">
      <c r="A155" s="7">
        <v>150</v>
      </c>
      <c r="B155" s="7" t="str">
        <f>"201511011287"</f>
        <v>201511011287</v>
      </c>
    </row>
    <row r="156" spans="1:2" x14ac:dyDescent="0.25">
      <c r="A156" s="7">
        <v>151</v>
      </c>
      <c r="B156" s="7" t="str">
        <f>"201409005117"</f>
        <v>201409005117</v>
      </c>
    </row>
    <row r="157" spans="1:2" x14ac:dyDescent="0.25">
      <c r="A157" s="7">
        <v>152</v>
      </c>
      <c r="B157" s="7" t="str">
        <f>"00125835"</f>
        <v>00125835</v>
      </c>
    </row>
    <row r="158" spans="1:2" x14ac:dyDescent="0.25">
      <c r="A158" s="7">
        <v>153</v>
      </c>
      <c r="B158" s="7" t="str">
        <f>"00113926"</f>
        <v>00113926</v>
      </c>
    </row>
    <row r="159" spans="1:2" x14ac:dyDescent="0.25">
      <c r="A159" s="7">
        <v>154</v>
      </c>
      <c r="B159" s="7" t="str">
        <f>"201504003303"</f>
        <v>201504003303</v>
      </c>
    </row>
    <row r="160" spans="1:2" x14ac:dyDescent="0.25">
      <c r="A160" s="7">
        <v>155</v>
      </c>
      <c r="B160" s="7" t="str">
        <f>"200801011042"</f>
        <v>200801011042</v>
      </c>
    </row>
    <row r="161" spans="1:2" x14ac:dyDescent="0.25">
      <c r="A161" s="7">
        <v>156</v>
      </c>
      <c r="B161" s="7" t="str">
        <f>"201303000857"</f>
        <v>201303000857</v>
      </c>
    </row>
    <row r="162" spans="1:2" x14ac:dyDescent="0.25">
      <c r="A162" s="7">
        <v>157</v>
      </c>
      <c r="B162" s="7" t="str">
        <f>"201410007208"</f>
        <v>201410007208</v>
      </c>
    </row>
    <row r="163" spans="1:2" x14ac:dyDescent="0.25">
      <c r="A163" s="7">
        <v>158</v>
      </c>
      <c r="B163" s="7" t="str">
        <f>"00632588"</f>
        <v>00632588</v>
      </c>
    </row>
    <row r="164" spans="1:2" x14ac:dyDescent="0.25">
      <c r="A164" s="7">
        <v>159</v>
      </c>
      <c r="B164" s="7" t="str">
        <f>"201410009036"</f>
        <v>201410009036</v>
      </c>
    </row>
    <row r="165" spans="1:2" x14ac:dyDescent="0.25">
      <c r="A165" s="7">
        <v>160</v>
      </c>
      <c r="B165" s="7" t="str">
        <f>"200801002840"</f>
        <v>200801002840</v>
      </c>
    </row>
    <row r="166" spans="1:2" x14ac:dyDescent="0.25">
      <c r="A166" s="7">
        <v>161</v>
      </c>
      <c r="B166" s="7" t="str">
        <f>"00777831"</f>
        <v>00777831</v>
      </c>
    </row>
    <row r="167" spans="1:2" x14ac:dyDescent="0.25">
      <c r="A167" s="7">
        <v>162</v>
      </c>
      <c r="B167" s="7" t="str">
        <f>"00163208"</f>
        <v>00163208</v>
      </c>
    </row>
    <row r="168" spans="1:2" x14ac:dyDescent="0.25">
      <c r="A168" s="7">
        <v>163</v>
      </c>
      <c r="B168" s="7" t="str">
        <f>"200901000695"</f>
        <v>200901000695</v>
      </c>
    </row>
    <row r="169" spans="1:2" x14ac:dyDescent="0.25">
      <c r="A169" s="7">
        <v>164</v>
      </c>
      <c r="B169" s="7" t="str">
        <f>"00667804"</f>
        <v>00667804</v>
      </c>
    </row>
    <row r="170" spans="1:2" x14ac:dyDescent="0.25">
      <c r="A170" s="7">
        <v>165</v>
      </c>
      <c r="B170" s="7" t="str">
        <f>"201411001425"</f>
        <v>201411001425</v>
      </c>
    </row>
    <row r="171" spans="1:2" x14ac:dyDescent="0.25">
      <c r="A171" s="7">
        <v>166</v>
      </c>
      <c r="B171" s="7" t="str">
        <f>"201506002205"</f>
        <v>201506002205</v>
      </c>
    </row>
    <row r="172" spans="1:2" x14ac:dyDescent="0.25">
      <c r="A172" s="7">
        <v>167</v>
      </c>
      <c r="B172" s="7" t="str">
        <f>"201406014977"</f>
        <v>201406014977</v>
      </c>
    </row>
    <row r="173" spans="1:2" x14ac:dyDescent="0.25">
      <c r="A173" s="7">
        <v>168</v>
      </c>
      <c r="B173" s="7" t="str">
        <f>"201412004706"</f>
        <v>201412004706</v>
      </c>
    </row>
    <row r="174" spans="1:2" x14ac:dyDescent="0.25">
      <c r="A174" s="7">
        <v>169</v>
      </c>
      <c r="B174" s="7" t="str">
        <f>"200801002912"</f>
        <v>200801002912</v>
      </c>
    </row>
    <row r="175" spans="1:2" x14ac:dyDescent="0.25">
      <c r="A175" s="7">
        <v>170</v>
      </c>
      <c r="B175" s="7" t="str">
        <f>"200801009409"</f>
        <v>200801009409</v>
      </c>
    </row>
    <row r="176" spans="1:2" x14ac:dyDescent="0.25">
      <c r="A176" s="7">
        <v>171</v>
      </c>
      <c r="B176" s="7" t="str">
        <f>"201410003773"</f>
        <v>201410003773</v>
      </c>
    </row>
    <row r="177" spans="1:2" x14ac:dyDescent="0.25">
      <c r="A177" s="7">
        <v>172</v>
      </c>
      <c r="B177" s="7" t="str">
        <f>"00121597"</f>
        <v>00121597</v>
      </c>
    </row>
    <row r="178" spans="1:2" x14ac:dyDescent="0.25">
      <c r="A178" s="7">
        <v>173</v>
      </c>
      <c r="B178" s="7" t="str">
        <f>"200812000570"</f>
        <v>200812000570</v>
      </c>
    </row>
    <row r="179" spans="1:2" x14ac:dyDescent="0.25">
      <c r="A179" s="7">
        <v>174</v>
      </c>
      <c r="B179" s="7" t="str">
        <f>"00783849"</f>
        <v>00783849</v>
      </c>
    </row>
    <row r="180" spans="1:2" x14ac:dyDescent="0.25">
      <c r="A180" s="7">
        <v>175</v>
      </c>
      <c r="B180" s="7" t="str">
        <f>"201410007759"</f>
        <v>201410007759</v>
      </c>
    </row>
    <row r="181" spans="1:2" x14ac:dyDescent="0.25">
      <c r="A181" s="7">
        <v>176</v>
      </c>
      <c r="B181" s="7" t="str">
        <f>"201511039099"</f>
        <v>201511039099</v>
      </c>
    </row>
    <row r="182" spans="1:2" x14ac:dyDescent="0.25">
      <c r="A182" s="7">
        <v>177</v>
      </c>
      <c r="B182" s="7" t="str">
        <f>"201503000252"</f>
        <v>201503000252</v>
      </c>
    </row>
    <row r="183" spans="1:2" x14ac:dyDescent="0.25">
      <c r="A183" s="7">
        <v>178</v>
      </c>
      <c r="B183" s="7" t="str">
        <f>"201410012175"</f>
        <v>201410012175</v>
      </c>
    </row>
    <row r="184" spans="1:2" x14ac:dyDescent="0.25">
      <c r="A184" s="7">
        <v>179</v>
      </c>
      <c r="B184" s="7" t="str">
        <f>"201412002786"</f>
        <v>201412002786</v>
      </c>
    </row>
    <row r="185" spans="1:2" x14ac:dyDescent="0.25">
      <c r="A185" s="7">
        <v>180</v>
      </c>
      <c r="B185" s="7" t="str">
        <f>"00775557"</f>
        <v>00775557</v>
      </c>
    </row>
    <row r="186" spans="1:2" x14ac:dyDescent="0.25">
      <c r="A186" s="7">
        <v>181</v>
      </c>
      <c r="B186" s="7" t="str">
        <f>"201402004642"</f>
        <v>201402004642</v>
      </c>
    </row>
    <row r="187" spans="1:2" x14ac:dyDescent="0.25">
      <c r="A187" s="7">
        <v>182</v>
      </c>
      <c r="B187" s="7" t="str">
        <f>"00449193"</f>
        <v>00449193</v>
      </c>
    </row>
    <row r="188" spans="1:2" x14ac:dyDescent="0.25">
      <c r="A188" s="7">
        <v>183</v>
      </c>
      <c r="B188" s="7" t="str">
        <f>"00586881"</f>
        <v>00586881</v>
      </c>
    </row>
    <row r="189" spans="1:2" x14ac:dyDescent="0.25">
      <c r="A189" s="7">
        <v>184</v>
      </c>
      <c r="B189" s="7" t="str">
        <f>"00872233"</f>
        <v>00872233</v>
      </c>
    </row>
    <row r="190" spans="1:2" x14ac:dyDescent="0.25">
      <c r="A190" s="7">
        <v>185</v>
      </c>
      <c r="B190" s="7" t="str">
        <f>"201511034310"</f>
        <v>201511034310</v>
      </c>
    </row>
    <row r="191" spans="1:2" x14ac:dyDescent="0.25">
      <c r="A191" s="7">
        <v>186</v>
      </c>
      <c r="B191" s="7" t="str">
        <f>"00549013"</f>
        <v>00549013</v>
      </c>
    </row>
    <row r="192" spans="1:2" x14ac:dyDescent="0.25">
      <c r="A192" s="7">
        <v>187</v>
      </c>
      <c r="B192" s="7" t="str">
        <f>"00157657"</f>
        <v>00157657</v>
      </c>
    </row>
    <row r="193" spans="1:2" x14ac:dyDescent="0.25">
      <c r="A193" s="7">
        <v>188</v>
      </c>
      <c r="B193" s="7" t="str">
        <f>"200806000423"</f>
        <v>200806000423</v>
      </c>
    </row>
    <row r="194" spans="1:2" x14ac:dyDescent="0.25">
      <c r="A194" s="7">
        <v>189</v>
      </c>
      <c r="B194" s="7" t="str">
        <f>"201412004911"</f>
        <v>201412004911</v>
      </c>
    </row>
    <row r="195" spans="1:2" x14ac:dyDescent="0.25">
      <c r="A195" s="7">
        <v>190</v>
      </c>
      <c r="B195" s="7" t="str">
        <f>"00772034"</f>
        <v>00772034</v>
      </c>
    </row>
    <row r="196" spans="1:2" x14ac:dyDescent="0.25">
      <c r="A196" s="7">
        <v>191</v>
      </c>
      <c r="B196" s="7" t="str">
        <f>"00229391"</f>
        <v>00229391</v>
      </c>
    </row>
    <row r="197" spans="1:2" x14ac:dyDescent="0.25">
      <c r="A197" s="7">
        <v>192</v>
      </c>
      <c r="B197" s="7" t="str">
        <f>"201311000027"</f>
        <v>201311000027</v>
      </c>
    </row>
    <row r="198" spans="1:2" x14ac:dyDescent="0.25">
      <c r="A198" s="7">
        <v>193</v>
      </c>
      <c r="B198" s="7" t="str">
        <f>"200802011719"</f>
        <v>200802011719</v>
      </c>
    </row>
    <row r="199" spans="1:2" x14ac:dyDescent="0.25">
      <c r="A199" s="7">
        <v>194</v>
      </c>
      <c r="B199" s="7" t="str">
        <f>"201511018709"</f>
        <v>201511018709</v>
      </c>
    </row>
    <row r="200" spans="1:2" x14ac:dyDescent="0.25">
      <c r="A200" s="7">
        <v>195</v>
      </c>
      <c r="B200" s="7" t="str">
        <f>"201406009159"</f>
        <v>201406009159</v>
      </c>
    </row>
    <row r="201" spans="1:2" x14ac:dyDescent="0.25">
      <c r="A201" s="7">
        <v>196</v>
      </c>
      <c r="B201" s="7" t="str">
        <f>"00813249"</f>
        <v>00813249</v>
      </c>
    </row>
    <row r="202" spans="1:2" x14ac:dyDescent="0.25">
      <c r="A202" s="7">
        <v>197</v>
      </c>
      <c r="B202" s="7" t="str">
        <f>"201406005143"</f>
        <v>201406005143</v>
      </c>
    </row>
    <row r="203" spans="1:2" x14ac:dyDescent="0.25">
      <c r="A203" s="7">
        <v>198</v>
      </c>
      <c r="B203" s="7" t="str">
        <f>"00781670"</f>
        <v>00781670</v>
      </c>
    </row>
    <row r="204" spans="1:2" x14ac:dyDescent="0.25">
      <c r="A204" s="7">
        <v>199</v>
      </c>
      <c r="B204" s="7" t="str">
        <f>"201411001134"</f>
        <v>201411001134</v>
      </c>
    </row>
    <row r="205" spans="1:2" x14ac:dyDescent="0.25">
      <c r="A205" s="7">
        <v>200</v>
      </c>
      <c r="B205" s="7" t="str">
        <f>"00799951"</f>
        <v>00799951</v>
      </c>
    </row>
    <row r="206" spans="1:2" x14ac:dyDescent="0.25">
      <c r="A206" s="7">
        <v>201</v>
      </c>
      <c r="B206" s="7" t="str">
        <f>"00849701"</f>
        <v>00849701</v>
      </c>
    </row>
    <row r="207" spans="1:2" x14ac:dyDescent="0.25">
      <c r="A207" s="7">
        <v>202</v>
      </c>
      <c r="B207" s="7" t="str">
        <f>"200805000884"</f>
        <v>200805000884</v>
      </c>
    </row>
    <row r="208" spans="1:2" x14ac:dyDescent="0.25">
      <c r="A208" s="7">
        <v>203</v>
      </c>
      <c r="B208" s="7" t="str">
        <f>"00834222"</f>
        <v>00834222</v>
      </c>
    </row>
    <row r="209" spans="1:2" x14ac:dyDescent="0.25">
      <c r="A209" s="7">
        <v>204</v>
      </c>
      <c r="B209" s="7" t="str">
        <f>"201402006927"</f>
        <v>201402006927</v>
      </c>
    </row>
    <row r="210" spans="1:2" x14ac:dyDescent="0.25">
      <c r="A210" s="7">
        <v>205</v>
      </c>
      <c r="B210" s="7" t="str">
        <f>"201512000729"</f>
        <v>201512000729</v>
      </c>
    </row>
    <row r="211" spans="1:2" x14ac:dyDescent="0.25">
      <c r="A211" s="7">
        <v>206</v>
      </c>
      <c r="B211" s="7" t="str">
        <f>"201511020205"</f>
        <v>201511020205</v>
      </c>
    </row>
    <row r="212" spans="1:2" x14ac:dyDescent="0.25">
      <c r="A212" s="7">
        <v>207</v>
      </c>
      <c r="B212" s="7" t="str">
        <f>"201405000988"</f>
        <v>201405000988</v>
      </c>
    </row>
    <row r="213" spans="1:2" x14ac:dyDescent="0.25">
      <c r="A213" s="7">
        <v>208</v>
      </c>
      <c r="B213" s="7" t="str">
        <f>"00766553"</f>
        <v>00766553</v>
      </c>
    </row>
    <row r="214" spans="1:2" x14ac:dyDescent="0.25">
      <c r="A214" s="7">
        <v>209</v>
      </c>
      <c r="B214" s="7" t="str">
        <f>"00529440"</f>
        <v>00529440</v>
      </c>
    </row>
    <row r="215" spans="1:2" x14ac:dyDescent="0.25">
      <c r="A215" s="7">
        <v>210</v>
      </c>
      <c r="B215" s="7" t="str">
        <f>"201401000383"</f>
        <v>201401000383</v>
      </c>
    </row>
    <row r="216" spans="1:2" x14ac:dyDescent="0.25">
      <c r="A216" s="7">
        <v>211</v>
      </c>
      <c r="B216" s="7" t="str">
        <f>"201409002227"</f>
        <v>201409002227</v>
      </c>
    </row>
    <row r="217" spans="1:2" x14ac:dyDescent="0.25">
      <c r="A217" s="7">
        <v>212</v>
      </c>
      <c r="B217" s="7" t="str">
        <f>"201402010078"</f>
        <v>201402010078</v>
      </c>
    </row>
    <row r="218" spans="1:2" x14ac:dyDescent="0.25">
      <c r="A218" s="7">
        <v>213</v>
      </c>
      <c r="B218" s="7" t="str">
        <f>"00639898"</f>
        <v>00639898</v>
      </c>
    </row>
    <row r="219" spans="1:2" x14ac:dyDescent="0.25">
      <c r="A219" s="7">
        <v>214</v>
      </c>
      <c r="B219" s="7" t="str">
        <f>"200802003013"</f>
        <v>200802003013</v>
      </c>
    </row>
    <row r="220" spans="1:2" x14ac:dyDescent="0.25">
      <c r="A220" s="7">
        <v>215</v>
      </c>
      <c r="B220" s="7" t="str">
        <f>"00218016"</f>
        <v>00218016</v>
      </c>
    </row>
    <row r="221" spans="1:2" x14ac:dyDescent="0.25">
      <c r="A221" s="7">
        <v>216</v>
      </c>
      <c r="B221" s="7" t="str">
        <f>"00803591"</f>
        <v>00803591</v>
      </c>
    </row>
    <row r="222" spans="1:2" x14ac:dyDescent="0.25">
      <c r="A222" s="7">
        <v>217</v>
      </c>
      <c r="B222" s="7" t="str">
        <f>"00834275"</f>
        <v>00834275</v>
      </c>
    </row>
    <row r="223" spans="1:2" x14ac:dyDescent="0.25">
      <c r="A223" s="7">
        <v>218</v>
      </c>
      <c r="B223" s="7" t="str">
        <f>"201304000757"</f>
        <v>201304000757</v>
      </c>
    </row>
    <row r="224" spans="1:2" x14ac:dyDescent="0.25">
      <c r="A224" s="7">
        <v>219</v>
      </c>
      <c r="B224" s="7" t="str">
        <f>"201506000891"</f>
        <v>201506000891</v>
      </c>
    </row>
    <row r="225" spans="1:2" x14ac:dyDescent="0.25">
      <c r="A225" s="7">
        <v>220</v>
      </c>
      <c r="B225" s="7" t="str">
        <f>"00556598"</f>
        <v>00556598</v>
      </c>
    </row>
    <row r="226" spans="1:2" x14ac:dyDescent="0.25">
      <c r="A226" s="7">
        <v>221</v>
      </c>
      <c r="B226" s="7" t="str">
        <f>"201406019067"</f>
        <v>201406019067</v>
      </c>
    </row>
    <row r="227" spans="1:2" x14ac:dyDescent="0.25">
      <c r="A227" s="7">
        <v>222</v>
      </c>
      <c r="B227" s="7" t="str">
        <f>"00825030"</f>
        <v>00825030</v>
      </c>
    </row>
    <row r="228" spans="1:2" x14ac:dyDescent="0.25">
      <c r="A228" s="7">
        <v>223</v>
      </c>
      <c r="B228" s="7" t="str">
        <f>"201511036125"</f>
        <v>201511036125</v>
      </c>
    </row>
    <row r="229" spans="1:2" x14ac:dyDescent="0.25">
      <c r="A229" s="7">
        <v>224</v>
      </c>
      <c r="B229" s="7" t="str">
        <f>"201402008938"</f>
        <v>201402008938</v>
      </c>
    </row>
    <row r="230" spans="1:2" x14ac:dyDescent="0.25">
      <c r="A230" s="7">
        <v>225</v>
      </c>
      <c r="B230" s="7" t="str">
        <f>"200801002018"</f>
        <v>200801002018</v>
      </c>
    </row>
    <row r="231" spans="1:2" x14ac:dyDescent="0.25">
      <c r="A231" s="7">
        <v>226</v>
      </c>
      <c r="B231" s="7" t="str">
        <f>"201412006518"</f>
        <v>201412006518</v>
      </c>
    </row>
    <row r="232" spans="1:2" x14ac:dyDescent="0.25">
      <c r="A232" s="7">
        <v>227</v>
      </c>
      <c r="B232" s="7" t="str">
        <f>"201406016288"</f>
        <v>201406016288</v>
      </c>
    </row>
    <row r="233" spans="1:2" x14ac:dyDescent="0.25">
      <c r="A233" s="7">
        <v>228</v>
      </c>
      <c r="B233" s="7" t="str">
        <f>"00848871"</f>
        <v>00848871</v>
      </c>
    </row>
    <row r="234" spans="1:2" x14ac:dyDescent="0.25">
      <c r="A234" s="7">
        <v>229</v>
      </c>
      <c r="B234" s="7" t="str">
        <f>"201304001989"</f>
        <v>201304001989</v>
      </c>
    </row>
    <row r="235" spans="1:2" x14ac:dyDescent="0.25">
      <c r="A235" s="7">
        <v>230</v>
      </c>
      <c r="B235" s="7" t="str">
        <f>"201410001305"</f>
        <v>201410001305</v>
      </c>
    </row>
    <row r="236" spans="1:2" x14ac:dyDescent="0.25">
      <c r="A236" s="7">
        <v>231</v>
      </c>
      <c r="B236" s="7" t="str">
        <f>"00811966"</f>
        <v>00811966</v>
      </c>
    </row>
    <row r="237" spans="1:2" x14ac:dyDescent="0.25">
      <c r="A237" s="7">
        <v>232</v>
      </c>
      <c r="B237" s="7" t="str">
        <f>"00241037"</f>
        <v>00241037</v>
      </c>
    </row>
    <row r="238" spans="1:2" x14ac:dyDescent="0.25">
      <c r="A238" s="7">
        <v>233</v>
      </c>
      <c r="B238" s="7" t="str">
        <f>"00487898"</f>
        <v>00487898</v>
      </c>
    </row>
    <row r="239" spans="1:2" x14ac:dyDescent="0.25">
      <c r="A239" s="7">
        <v>234</v>
      </c>
      <c r="B239" s="7" t="str">
        <f>"200712000157"</f>
        <v>200712000157</v>
      </c>
    </row>
    <row r="240" spans="1:2" x14ac:dyDescent="0.25">
      <c r="A240" s="7">
        <v>235</v>
      </c>
      <c r="B240" s="7" t="str">
        <f>"200802002138"</f>
        <v>200802002138</v>
      </c>
    </row>
    <row r="241" spans="1:2" x14ac:dyDescent="0.25">
      <c r="A241" s="7">
        <v>236</v>
      </c>
      <c r="B241" s="7" t="str">
        <f>"00705375"</f>
        <v>00705375</v>
      </c>
    </row>
    <row r="242" spans="1:2" x14ac:dyDescent="0.25">
      <c r="A242" s="7">
        <v>237</v>
      </c>
      <c r="B242" s="7" t="str">
        <f>"00014535"</f>
        <v>00014535</v>
      </c>
    </row>
    <row r="243" spans="1:2" x14ac:dyDescent="0.25">
      <c r="A243" s="7">
        <v>238</v>
      </c>
      <c r="B243" s="7" t="str">
        <f>"201411002844"</f>
        <v>201411002844</v>
      </c>
    </row>
    <row r="244" spans="1:2" x14ac:dyDescent="0.25">
      <c r="A244" s="7">
        <v>239</v>
      </c>
      <c r="B244" s="7" t="str">
        <f>"201402001767"</f>
        <v>201402001767</v>
      </c>
    </row>
    <row r="245" spans="1:2" x14ac:dyDescent="0.25">
      <c r="A245" s="7">
        <v>240</v>
      </c>
      <c r="B245" s="7" t="str">
        <f>"201505000087"</f>
        <v>201505000087</v>
      </c>
    </row>
    <row r="246" spans="1:2" x14ac:dyDescent="0.25">
      <c r="A246" s="7">
        <v>241</v>
      </c>
      <c r="B246" s="7" t="str">
        <f>"201405002173"</f>
        <v>201405002173</v>
      </c>
    </row>
    <row r="247" spans="1:2" x14ac:dyDescent="0.25">
      <c r="A247" s="7">
        <v>242</v>
      </c>
      <c r="B247" s="7" t="str">
        <f>"00132091"</f>
        <v>00132091</v>
      </c>
    </row>
    <row r="248" spans="1:2" x14ac:dyDescent="0.25">
      <c r="A248" s="7">
        <v>243</v>
      </c>
      <c r="B248" s="7" t="str">
        <f>"00490827"</f>
        <v>00490827</v>
      </c>
    </row>
    <row r="249" spans="1:2" x14ac:dyDescent="0.25">
      <c r="A249" s="7">
        <v>244</v>
      </c>
      <c r="B249" s="7" t="str">
        <f>"201511015744"</f>
        <v>201511015744</v>
      </c>
    </row>
    <row r="250" spans="1:2" x14ac:dyDescent="0.25">
      <c r="A250" s="7">
        <v>245</v>
      </c>
      <c r="B250" s="7" t="str">
        <f>"00855662"</f>
        <v>00855662</v>
      </c>
    </row>
    <row r="251" spans="1:2" x14ac:dyDescent="0.25">
      <c r="A251" s="7">
        <v>246</v>
      </c>
      <c r="B251" s="7" t="str">
        <f>"200806000782"</f>
        <v>200806000782</v>
      </c>
    </row>
    <row r="252" spans="1:2" x14ac:dyDescent="0.25">
      <c r="A252" s="7">
        <v>247</v>
      </c>
      <c r="B252" s="7" t="str">
        <f>"00545062"</f>
        <v>00545062</v>
      </c>
    </row>
    <row r="253" spans="1:2" x14ac:dyDescent="0.25">
      <c r="A253" s="7">
        <v>248</v>
      </c>
      <c r="B253" s="7" t="str">
        <f>"00132759"</f>
        <v>00132759</v>
      </c>
    </row>
    <row r="254" spans="1:2" x14ac:dyDescent="0.25">
      <c r="A254" s="7">
        <v>249</v>
      </c>
      <c r="B254" s="7" t="str">
        <f>"201406010867"</f>
        <v>201406010867</v>
      </c>
    </row>
    <row r="255" spans="1:2" x14ac:dyDescent="0.25">
      <c r="A255" s="7">
        <v>250</v>
      </c>
      <c r="B255" s="7" t="str">
        <f>"201511019238"</f>
        <v>201511019238</v>
      </c>
    </row>
    <row r="256" spans="1:2" x14ac:dyDescent="0.25">
      <c r="A256" s="7">
        <v>251</v>
      </c>
      <c r="B256" s="7" t="str">
        <f>"00857982"</f>
        <v>00857982</v>
      </c>
    </row>
    <row r="257" spans="1:2" x14ac:dyDescent="0.25">
      <c r="A257" s="7">
        <v>252</v>
      </c>
      <c r="B257" s="7" t="str">
        <f>"00833107"</f>
        <v>00833107</v>
      </c>
    </row>
    <row r="258" spans="1:2" x14ac:dyDescent="0.25">
      <c r="A258" s="7">
        <v>253</v>
      </c>
      <c r="B258" s="7" t="str">
        <f>"200801003967"</f>
        <v>200801003967</v>
      </c>
    </row>
    <row r="259" spans="1:2" x14ac:dyDescent="0.25">
      <c r="A259" s="7">
        <v>254</v>
      </c>
      <c r="B259" s="7" t="str">
        <f>"201510002666"</f>
        <v>201510002666</v>
      </c>
    </row>
    <row r="260" spans="1:2" x14ac:dyDescent="0.25">
      <c r="A260" s="7">
        <v>255</v>
      </c>
      <c r="B260" s="7" t="str">
        <f>"00102626"</f>
        <v>00102626</v>
      </c>
    </row>
    <row r="261" spans="1:2" x14ac:dyDescent="0.25">
      <c r="A261" s="7">
        <v>256</v>
      </c>
      <c r="B261" s="7" t="str">
        <f>"00544514"</f>
        <v>00544514</v>
      </c>
    </row>
    <row r="262" spans="1:2" x14ac:dyDescent="0.25">
      <c r="A262" s="7">
        <v>257</v>
      </c>
      <c r="B262" s="7" t="str">
        <f>"200712005750"</f>
        <v>200712005750</v>
      </c>
    </row>
    <row r="263" spans="1:2" x14ac:dyDescent="0.25">
      <c r="A263" s="7">
        <v>258</v>
      </c>
      <c r="B263" s="7" t="str">
        <f>"201511031263"</f>
        <v>201511031263</v>
      </c>
    </row>
    <row r="264" spans="1:2" x14ac:dyDescent="0.25">
      <c r="A264" s="7">
        <v>259</v>
      </c>
      <c r="B264" s="7" t="str">
        <f>"00814167"</f>
        <v>00814167</v>
      </c>
    </row>
    <row r="265" spans="1:2" x14ac:dyDescent="0.25">
      <c r="A265" s="7">
        <v>260</v>
      </c>
      <c r="B265" s="7" t="str">
        <f>"00810302"</f>
        <v>00810302</v>
      </c>
    </row>
    <row r="266" spans="1:2" x14ac:dyDescent="0.25">
      <c r="A266" s="7">
        <v>261</v>
      </c>
      <c r="B266" s="7" t="str">
        <f>"200712004242"</f>
        <v>200712004242</v>
      </c>
    </row>
    <row r="267" spans="1:2" x14ac:dyDescent="0.25">
      <c r="A267" s="7">
        <v>262</v>
      </c>
      <c r="B267" s="7" t="str">
        <f>"200802004530"</f>
        <v>200802004530</v>
      </c>
    </row>
    <row r="268" spans="1:2" x14ac:dyDescent="0.25">
      <c r="A268" s="7">
        <v>263</v>
      </c>
      <c r="B268" s="7" t="str">
        <f>"201406008964"</f>
        <v>201406008964</v>
      </c>
    </row>
    <row r="269" spans="1:2" x14ac:dyDescent="0.25">
      <c r="A269" s="7">
        <v>264</v>
      </c>
      <c r="B269" s="7" t="str">
        <f>"201412001258"</f>
        <v>201412001258</v>
      </c>
    </row>
    <row r="270" spans="1:2" x14ac:dyDescent="0.25">
      <c r="A270" s="7">
        <v>265</v>
      </c>
      <c r="B270" s="7" t="str">
        <f>"201406008241"</f>
        <v>201406008241</v>
      </c>
    </row>
    <row r="271" spans="1:2" x14ac:dyDescent="0.25">
      <c r="A271" s="7">
        <v>266</v>
      </c>
      <c r="B271" s="7" t="str">
        <f>"00461401"</f>
        <v>00461401</v>
      </c>
    </row>
    <row r="272" spans="1:2" x14ac:dyDescent="0.25">
      <c r="A272" s="7">
        <v>267</v>
      </c>
      <c r="B272" s="7" t="str">
        <f>"00596625"</f>
        <v>00596625</v>
      </c>
    </row>
    <row r="273" spans="1:2" x14ac:dyDescent="0.25">
      <c r="A273" s="7">
        <v>268</v>
      </c>
      <c r="B273" s="7" t="str">
        <f>"00506220"</f>
        <v>00506220</v>
      </c>
    </row>
    <row r="274" spans="1:2" x14ac:dyDescent="0.25">
      <c r="A274" s="7">
        <v>269</v>
      </c>
      <c r="B274" s="7" t="str">
        <f>"201507002592"</f>
        <v>201507002592</v>
      </c>
    </row>
    <row r="275" spans="1:2" x14ac:dyDescent="0.25">
      <c r="A275" s="7">
        <v>270</v>
      </c>
      <c r="B275" s="7" t="str">
        <f>"200801001826"</f>
        <v>200801001826</v>
      </c>
    </row>
    <row r="276" spans="1:2" x14ac:dyDescent="0.25">
      <c r="A276" s="7">
        <v>271</v>
      </c>
      <c r="B276" s="7" t="str">
        <f>"00573631"</f>
        <v>00573631</v>
      </c>
    </row>
    <row r="277" spans="1:2" x14ac:dyDescent="0.25">
      <c r="A277" s="7">
        <v>272</v>
      </c>
      <c r="B277" s="7" t="str">
        <f>"00641946"</f>
        <v>00641946</v>
      </c>
    </row>
    <row r="278" spans="1:2" x14ac:dyDescent="0.25">
      <c r="A278" s="7">
        <v>273</v>
      </c>
      <c r="B278" s="7" t="str">
        <f>"00869805"</f>
        <v>00869805</v>
      </c>
    </row>
    <row r="279" spans="1:2" x14ac:dyDescent="0.25">
      <c r="A279" s="7">
        <v>274</v>
      </c>
      <c r="B279" s="7" t="str">
        <f>"00103290"</f>
        <v>00103290</v>
      </c>
    </row>
    <row r="280" spans="1:2" x14ac:dyDescent="0.25">
      <c r="A280" s="7">
        <v>275</v>
      </c>
      <c r="B280" s="7" t="str">
        <f>"201406018732"</f>
        <v>201406018732</v>
      </c>
    </row>
    <row r="281" spans="1:2" x14ac:dyDescent="0.25">
      <c r="A281" s="7">
        <v>276</v>
      </c>
      <c r="B281" s="7" t="str">
        <f>"00467999"</f>
        <v>00467999</v>
      </c>
    </row>
    <row r="282" spans="1:2" x14ac:dyDescent="0.25">
      <c r="A282" s="7">
        <v>277</v>
      </c>
      <c r="B282" s="7" t="str">
        <f>"201406010621"</f>
        <v>201406010621</v>
      </c>
    </row>
    <row r="283" spans="1:2" x14ac:dyDescent="0.25">
      <c r="A283" s="7">
        <v>278</v>
      </c>
      <c r="B283" s="7" t="str">
        <f>"201405000318"</f>
        <v>201405000318</v>
      </c>
    </row>
    <row r="284" spans="1:2" x14ac:dyDescent="0.25">
      <c r="A284" s="7">
        <v>279</v>
      </c>
      <c r="B284" s="7" t="str">
        <f>"00041221"</f>
        <v>00041221</v>
      </c>
    </row>
    <row r="285" spans="1:2" x14ac:dyDescent="0.25">
      <c r="A285" s="7">
        <v>280</v>
      </c>
      <c r="B285" s="7" t="str">
        <f>"00874830"</f>
        <v>00874830</v>
      </c>
    </row>
    <row r="286" spans="1:2" x14ac:dyDescent="0.25">
      <c r="A286" s="7">
        <v>281</v>
      </c>
      <c r="B286" s="7" t="str">
        <f>"00800089"</f>
        <v>00800089</v>
      </c>
    </row>
    <row r="287" spans="1:2" x14ac:dyDescent="0.25">
      <c r="A287" s="7">
        <v>282</v>
      </c>
      <c r="B287" s="7" t="str">
        <f>"201304000241"</f>
        <v>201304000241</v>
      </c>
    </row>
    <row r="288" spans="1:2" x14ac:dyDescent="0.25">
      <c r="A288" s="7">
        <v>283</v>
      </c>
      <c r="B288" s="7" t="str">
        <f>"00723395"</f>
        <v>00723395</v>
      </c>
    </row>
    <row r="289" spans="1:2" x14ac:dyDescent="0.25">
      <c r="A289" s="7">
        <v>284</v>
      </c>
      <c r="B289" s="7" t="str">
        <f>"00604873"</f>
        <v>00604873</v>
      </c>
    </row>
    <row r="290" spans="1:2" x14ac:dyDescent="0.25">
      <c r="A290" s="7">
        <v>285</v>
      </c>
      <c r="B290" s="7" t="str">
        <f>"00296354"</f>
        <v>00296354</v>
      </c>
    </row>
    <row r="291" spans="1:2" x14ac:dyDescent="0.25">
      <c r="A291" s="7">
        <v>286</v>
      </c>
      <c r="B291" s="7" t="str">
        <f>"201412006421"</f>
        <v>201412006421</v>
      </c>
    </row>
    <row r="292" spans="1:2" x14ac:dyDescent="0.25">
      <c r="A292" s="7">
        <v>287</v>
      </c>
      <c r="B292" s="7" t="str">
        <f>"200902000361"</f>
        <v>200902000361</v>
      </c>
    </row>
    <row r="293" spans="1:2" x14ac:dyDescent="0.25">
      <c r="A293" s="7">
        <v>288</v>
      </c>
      <c r="B293" s="7" t="str">
        <f>"00798644"</f>
        <v>00798644</v>
      </c>
    </row>
    <row r="294" spans="1:2" x14ac:dyDescent="0.25">
      <c r="A294" s="7">
        <v>289</v>
      </c>
      <c r="B294" s="7" t="str">
        <f>"00475181"</f>
        <v>00475181</v>
      </c>
    </row>
    <row r="295" spans="1:2" x14ac:dyDescent="0.25">
      <c r="A295" s="7">
        <v>290</v>
      </c>
      <c r="B295" s="7" t="str">
        <f>"00835606"</f>
        <v>00835606</v>
      </c>
    </row>
    <row r="296" spans="1:2" x14ac:dyDescent="0.25">
      <c r="A296" s="7">
        <v>291</v>
      </c>
      <c r="B296" s="7" t="str">
        <f>"200712001958"</f>
        <v>200712001958</v>
      </c>
    </row>
    <row r="297" spans="1:2" x14ac:dyDescent="0.25">
      <c r="A297" s="7">
        <v>292</v>
      </c>
      <c r="B297" s="7" t="str">
        <f>"201304000928"</f>
        <v>201304000928</v>
      </c>
    </row>
    <row r="298" spans="1:2" x14ac:dyDescent="0.25">
      <c r="A298" s="7">
        <v>293</v>
      </c>
      <c r="B298" s="7" t="str">
        <f>"00020146"</f>
        <v>00020146</v>
      </c>
    </row>
    <row r="299" spans="1:2" x14ac:dyDescent="0.25">
      <c r="A299" s="7">
        <v>294</v>
      </c>
      <c r="B299" s="7" t="str">
        <f>"00644524"</f>
        <v>00644524</v>
      </c>
    </row>
    <row r="300" spans="1:2" x14ac:dyDescent="0.25">
      <c r="A300" s="7">
        <v>295</v>
      </c>
      <c r="B300" s="7" t="str">
        <f>"201304004633"</f>
        <v>201304004633</v>
      </c>
    </row>
    <row r="301" spans="1:2" x14ac:dyDescent="0.25">
      <c r="A301" s="7">
        <v>296</v>
      </c>
      <c r="B301" s="7" t="str">
        <f>"201402010985"</f>
        <v>201402010985</v>
      </c>
    </row>
    <row r="302" spans="1:2" x14ac:dyDescent="0.25">
      <c r="A302" s="7">
        <v>297</v>
      </c>
      <c r="B302" s="7" t="str">
        <f>"00163881"</f>
        <v>00163881</v>
      </c>
    </row>
    <row r="303" spans="1:2" x14ac:dyDescent="0.25">
      <c r="A303" s="7">
        <v>298</v>
      </c>
      <c r="B303" s="7" t="str">
        <f>"201504001123"</f>
        <v>201504001123</v>
      </c>
    </row>
    <row r="304" spans="1:2" x14ac:dyDescent="0.25">
      <c r="A304" s="7">
        <v>299</v>
      </c>
      <c r="B304" s="7" t="str">
        <f>"00600332"</f>
        <v>00600332</v>
      </c>
    </row>
    <row r="305" spans="1:2" x14ac:dyDescent="0.25">
      <c r="A305" s="7">
        <v>300</v>
      </c>
      <c r="B305" s="7" t="str">
        <f>"00657769"</f>
        <v>00657769</v>
      </c>
    </row>
    <row r="306" spans="1:2" x14ac:dyDescent="0.25">
      <c r="A306" s="7">
        <v>301</v>
      </c>
      <c r="B306" s="7" t="str">
        <f>"00491520"</f>
        <v>00491520</v>
      </c>
    </row>
    <row r="307" spans="1:2" x14ac:dyDescent="0.25">
      <c r="A307" s="7">
        <v>302</v>
      </c>
      <c r="B307" s="7" t="str">
        <f>"00246006"</f>
        <v>00246006</v>
      </c>
    </row>
    <row r="308" spans="1:2" x14ac:dyDescent="0.25">
      <c r="A308" s="7">
        <v>303</v>
      </c>
      <c r="B308" s="7" t="str">
        <f>"200712005985"</f>
        <v>200712005985</v>
      </c>
    </row>
    <row r="309" spans="1:2" x14ac:dyDescent="0.25">
      <c r="A309" s="7">
        <v>304</v>
      </c>
      <c r="B309" s="7" t="str">
        <f>"00269568"</f>
        <v>00269568</v>
      </c>
    </row>
    <row r="310" spans="1:2" x14ac:dyDescent="0.25">
      <c r="A310" s="7">
        <v>305</v>
      </c>
      <c r="B310" s="7" t="str">
        <f>"00741996"</f>
        <v>00741996</v>
      </c>
    </row>
    <row r="311" spans="1:2" x14ac:dyDescent="0.25">
      <c r="A311" s="7">
        <v>306</v>
      </c>
      <c r="B311" s="7" t="str">
        <f>"201406006025"</f>
        <v>201406006025</v>
      </c>
    </row>
    <row r="312" spans="1:2" x14ac:dyDescent="0.25">
      <c r="A312" s="7">
        <v>307</v>
      </c>
      <c r="B312" s="7" t="str">
        <f>"00138605"</f>
        <v>00138605</v>
      </c>
    </row>
    <row r="313" spans="1:2" x14ac:dyDescent="0.25">
      <c r="A313" s="7">
        <v>308</v>
      </c>
      <c r="B313" s="7" t="str">
        <f>"00585555"</f>
        <v>00585555</v>
      </c>
    </row>
    <row r="314" spans="1:2" x14ac:dyDescent="0.25">
      <c r="A314" s="7">
        <v>309</v>
      </c>
      <c r="B314" s="7" t="str">
        <f>"00686395"</f>
        <v>00686395</v>
      </c>
    </row>
    <row r="315" spans="1:2" x14ac:dyDescent="0.25">
      <c r="A315" s="7">
        <v>310</v>
      </c>
      <c r="B315" s="7" t="str">
        <f>"00356886"</f>
        <v>00356886</v>
      </c>
    </row>
    <row r="316" spans="1:2" x14ac:dyDescent="0.25">
      <c r="A316" s="7">
        <v>311</v>
      </c>
      <c r="B316" s="7" t="str">
        <f>"00874094"</f>
        <v>00874094</v>
      </c>
    </row>
    <row r="317" spans="1:2" x14ac:dyDescent="0.25">
      <c r="A317" s="7">
        <v>312</v>
      </c>
      <c r="B317" s="7" t="str">
        <f>"00476413"</f>
        <v>00476413</v>
      </c>
    </row>
    <row r="318" spans="1:2" x14ac:dyDescent="0.25">
      <c r="A318" s="7">
        <v>313</v>
      </c>
      <c r="B318" s="7" t="str">
        <f>"00139298"</f>
        <v>00139298</v>
      </c>
    </row>
    <row r="319" spans="1:2" x14ac:dyDescent="0.25">
      <c r="A319" s="7">
        <v>314</v>
      </c>
      <c r="B319" s="7" t="str">
        <f>"00564521"</f>
        <v>00564521</v>
      </c>
    </row>
    <row r="320" spans="1:2" x14ac:dyDescent="0.25">
      <c r="A320" s="7">
        <v>315</v>
      </c>
      <c r="B320" s="7" t="str">
        <f>"00152561"</f>
        <v>00152561</v>
      </c>
    </row>
    <row r="321" spans="1:2" x14ac:dyDescent="0.25">
      <c r="A321" s="7">
        <v>316</v>
      </c>
      <c r="B321" s="7" t="str">
        <f>"201406006528"</f>
        <v>201406006528</v>
      </c>
    </row>
    <row r="322" spans="1:2" x14ac:dyDescent="0.25">
      <c r="A322" s="7">
        <v>317</v>
      </c>
      <c r="B322" s="7" t="str">
        <f>"00540115"</f>
        <v>00540115</v>
      </c>
    </row>
    <row r="323" spans="1:2" x14ac:dyDescent="0.25">
      <c r="A323" s="7">
        <v>318</v>
      </c>
      <c r="B323" s="7" t="str">
        <f>"00555050"</f>
        <v>00555050</v>
      </c>
    </row>
    <row r="324" spans="1:2" x14ac:dyDescent="0.25">
      <c r="A324" s="7">
        <v>319</v>
      </c>
      <c r="B324" s="7" t="str">
        <f>"00808695"</f>
        <v>00808695</v>
      </c>
    </row>
    <row r="325" spans="1:2" x14ac:dyDescent="0.25">
      <c r="A325" s="7">
        <v>320</v>
      </c>
      <c r="B325" s="7" t="str">
        <f>"201412004638"</f>
        <v>201412004638</v>
      </c>
    </row>
    <row r="326" spans="1:2" x14ac:dyDescent="0.25">
      <c r="A326" s="7">
        <v>321</v>
      </c>
      <c r="B326" s="7" t="str">
        <f>"201502001878"</f>
        <v>201502001878</v>
      </c>
    </row>
    <row r="327" spans="1:2" x14ac:dyDescent="0.25">
      <c r="A327" s="7">
        <v>322</v>
      </c>
      <c r="B327" s="7" t="str">
        <f>"00559294"</f>
        <v>00559294</v>
      </c>
    </row>
    <row r="328" spans="1:2" x14ac:dyDescent="0.25">
      <c r="A328" s="7">
        <v>323</v>
      </c>
      <c r="B328" s="7" t="str">
        <f>"201406015404"</f>
        <v>201406015404</v>
      </c>
    </row>
    <row r="329" spans="1:2" x14ac:dyDescent="0.25">
      <c r="A329" s="7">
        <v>324</v>
      </c>
      <c r="B329" s="7" t="str">
        <f>"00814483"</f>
        <v>00814483</v>
      </c>
    </row>
    <row r="330" spans="1:2" x14ac:dyDescent="0.25">
      <c r="A330" s="7">
        <v>325</v>
      </c>
      <c r="B330" s="7" t="str">
        <f>"200812000054"</f>
        <v>200812000054</v>
      </c>
    </row>
    <row r="331" spans="1:2" x14ac:dyDescent="0.25">
      <c r="A331" s="7">
        <v>326</v>
      </c>
      <c r="B331" s="7" t="str">
        <f>"00126868"</f>
        <v>00126868</v>
      </c>
    </row>
    <row r="332" spans="1:2" x14ac:dyDescent="0.25">
      <c r="A332" s="7">
        <v>327</v>
      </c>
      <c r="B332" s="7" t="str">
        <f>"00153835"</f>
        <v>00153835</v>
      </c>
    </row>
    <row r="333" spans="1:2" x14ac:dyDescent="0.25">
      <c r="A333" s="7">
        <v>328</v>
      </c>
      <c r="B333" s="7" t="str">
        <f>"00606015"</f>
        <v>00606015</v>
      </c>
    </row>
    <row r="334" spans="1:2" x14ac:dyDescent="0.25">
      <c r="A334" s="7">
        <v>329</v>
      </c>
      <c r="B334" s="7" t="str">
        <f>"00514533"</f>
        <v>00514533</v>
      </c>
    </row>
    <row r="335" spans="1:2" x14ac:dyDescent="0.25">
      <c r="A335" s="7">
        <v>330</v>
      </c>
      <c r="B335" s="7" t="str">
        <f>"00633478"</f>
        <v>00633478</v>
      </c>
    </row>
    <row r="336" spans="1:2" x14ac:dyDescent="0.25">
      <c r="A336" s="7">
        <v>331</v>
      </c>
      <c r="B336" s="7" t="str">
        <f>"00552873"</f>
        <v>00552873</v>
      </c>
    </row>
    <row r="337" spans="1:2" x14ac:dyDescent="0.25">
      <c r="A337" s="7">
        <v>332</v>
      </c>
      <c r="B337" s="7" t="str">
        <f>"00242303"</f>
        <v>00242303</v>
      </c>
    </row>
    <row r="338" spans="1:2" x14ac:dyDescent="0.25">
      <c r="A338" s="7">
        <v>333</v>
      </c>
      <c r="B338" s="7" t="str">
        <f>"00639340"</f>
        <v>00639340</v>
      </c>
    </row>
    <row r="339" spans="1:2" x14ac:dyDescent="0.25">
      <c r="A339" s="7">
        <v>334</v>
      </c>
      <c r="B339" s="7" t="str">
        <f>"00550663"</f>
        <v>00550663</v>
      </c>
    </row>
    <row r="340" spans="1:2" x14ac:dyDescent="0.25">
      <c r="A340" s="7">
        <v>335</v>
      </c>
      <c r="B340" s="7" t="str">
        <f>"200805000210"</f>
        <v>200805000210</v>
      </c>
    </row>
    <row r="341" spans="1:2" x14ac:dyDescent="0.25">
      <c r="A341" s="7">
        <v>336</v>
      </c>
      <c r="B341" s="7" t="str">
        <f>"00487524"</f>
        <v>00487524</v>
      </c>
    </row>
    <row r="342" spans="1:2" x14ac:dyDescent="0.25">
      <c r="A342" s="7">
        <v>337</v>
      </c>
      <c r="B342" s="7" t="str">
        <f>"00159128"</f>
        <v>00159128</v>
      </c>
    </row>
    <row r="343" spans="1:2" x14ac:dyDescent="0.25">
      <c r="A343" s="7">
        <v>338</v>
      </c>
      <c r="B343" s="7" t="str">
        <f>"00115974"</f>
        <v>00115974</v>
      </c>
    </row>
    <row r="344" spans="1:2" x14ac:dyDescent="0.25">
      <c r="A344" s="7">
        <v>339</v>
      </c>
      <c r="B344" s="7" t="str">
        <f>"00775621"</f>
        <v>00775621</v>
      </c>
    </row>
    <row r="345" spans="1:2" x14ac:dyDescent="0.25">
      <c r="A345" s="7">
        <v>340</v>
      </c>
      <c r="B345" s="7" t="str">
        <f>"00019127"</f>
        <v>00019127</v>
      </c>
    </row>
    <row r="346" spans="1:2" x14ac:dyDescent="0.25">
      <c r="A346" s="7">
        <v>341</v>
      </c>
      <c r="B346" s="7" t="str">
        <f>"00524634"</f>
        <v>00524634</v>
      </c>
    </row>
    <row r="347" spans="1:2" x14ac:dyDescent="0.25">
      <c r="A347" s="7">
        <v>342</v>
      </c>
      <c r="B347" s="7" t="str">
        <f>"00153735"</f>
        <v>00153735</v>
      </c>
    </row>
    <row r="348" spans="1:2" x14ac:dyDescent="0.25">
      <c r="A348" s="7">
        <v>343</v>
      </c>
      <c r="B348" s="7" t="str">
        <f>"00004547"</f>
        <v>00004547</v>
      </c>
    </row>
    <row r="349" spans="1:2" x14ac:dyDescent="0.25">
      <c r="A349" s="7">
        <v>344</v>
      </c>
      <c r="B349" s="7" t="str">
        <f>"00484109"</f>
        <v>00484109</v>
      </c>
    </row>
    <row r="350" spans="1:2" x14ac:dyDescent="0.25">
      <c r="A350" s="7">
        <v>345</v>
      </c>
      <c r="B350" s="7" t="str">
        <f>"201501000245"</f>
        <v>201501000245</v>
      </c>
    </row>
    <row r="351" spans="1:2" x14ac:dyDescent="0.25">
      <c r="A351" s="7">
        <v>346</v>
      </c>
      <c r="B351" s="7" t="str">
        <f>"00121938"</f>
        <v>00121938</v>
      </c>
    </row>
    <row r="352" spans="1:2" x14ac:dyDescent="0.25">
      <c r="A352" s="7">
        <v>347</v>
      </c>
      <c r="B352" s="7" t="str">
        <f>"00784929"</f>
        <v>00784929</v>
      </c>
    </row>
    <row r="353" spans="1:2" x14ac:dyDescent="0.25">
      <c r="A353" s="7">
        <v>348</v>
      </c>
      <c r="B353" s="7" t="str">
        <f>"00619065"</f>
        <v>00619065</v>
      </c>
    </row>
    <row r="354" spans="1:2" x14ac:dyDescent="0.25">
      <c r="A354" s="7">
        <v>349</v>
      </c>
      <c r="B354" s="7" t="str">
        <f>"00325513"</f>
        <v>00325513</v>
      </c>
    </row>
    <row r="355" spans="1:2" x14ac:dyDescent="0.25">
      <c r="A355" s="7">
        <v>350</v>
      </c>
      <c r="B355" s="7" t="str">
        <f>"00489046"</f>
        <v>00489046</v>
      </c>
    </row>
    <row r="356" spans="1:2" x14ac:dyDescent="0.25">
      <c r="A356" s="7">
        <v>351</v>
      </c>
      <c r="B356" s="7" t="str">
        <f>"00669410"</f>
        <v>00669410</v>
      </c>
    </row>
    <row r="357" spans="1:2" x14ac:dyDescent="0.25">
      <c r="A357" s="7">
        <v>352</v>
      </c>
      <c r="B357" s="7" t="str">
        <f>"00472574"</f>
        <v>00472574</v>
      </c>
    </row>
    <row r="358" spans="1:2" x14ac:dyDescent="0.25">
      <c r="A358" s="7">
        <v>353</v>
      </c>
      <c r="B358" s="7" t="str">
        <f>"00604956"</f>
        <v>00604956</v>
      </c>
    </row>
    <row r="359" spans="1:2" x14ac:dyDescent="0.25">
      <c r="A359" s="7">
        <v>354</v>
      </c>
      <c r="B359" s="7" t="str">
        <f>"00336773"</f>
        <v>00336773</v>
      </c>
    </row>
    <row r="360" spans="1:2" x14ac:dyDescent="0.25">
      <c r="A360" s="7">
        <v>355</v>
      </c>
      <c r="B360" s="7" t="str">
        <f>"00601102"</f>
        <v>00601102</v>
      </c>
    </row>
    <row r="361" spans="1:2" x14ac:dyDescent="0.25">
      <c r="A361" s="7">
        <v>356</v>
      </c>
      <c r="B361" s="7" t="str">
        <f>"00547365"</f>
        <v>00547365</v>
      </c>
    </row>
    <row r="362" spans="1:2" x14ac:dyDescent="0.25">
      <c r="A362" s="7">
        <v>357</v>
      </c>
      <c r="B362" s="7" t="str">
        <f>"00655092"</f>
        <v>00655092</v>
      </c>
    </row>
    <row r="363" spans="1:2" x14ac:dyDescent="0.25">
      <c r="A363" s="7">
        <v>358</v>
      </c>
      <c r="B363" s="7" t="str">
        <f>"00452127"</f>
        <v>00452127</v>
      </c>
    </row>
    <row r="364" spans="1:2" x14ac:dyDescent="0.25">
      <c r="A364" s="7">
        <v>359</v>
      </c>
      <c r="B364" s="7" t="str">
        <f>"201511012454"</f>
        <v>201511012454</v>
      </c>
    </row>
    <row r="365" spans="1:2" x14ac:dyDescent="0.25">
      <c r="A365" s="7">
        <v>360</v>
      </c>
      <c r="B365" s="7" t="str">
        <f>"00241016"</f>
        <v>00241016</v>
      </c>
    </row>
    <row r="366" spans="1:2" x14ac:dyDescent="0.25">
      <c r="A366" s="7">
        <v>361</v>
      </c>
      <c r="B366" s="7" t="str">
        <f>"00037943"</f>
        <v>00037943</v>
      </c>
    </row>
    <row r="367" spans="1:2" x14ac:dyDescent="0.25">
      <c r="A367" s="7">
        <v>362</v>
      </c>
      <c r="B367" s="7" t="str">
        <f>"00635320"</f>
        <v>00635320</v>
      </c>
    </row>
    <row r="368" spans="1:2" x14ac:dyDescent="0.25">
      <c r="A368" s="7">
        <v>363</v>
      </c>
      <c r="B368" s="7" t="str">
        <f>"201511039917"</f>
        <v>201511039917</v>
      </c>
    </row>
    <row r="369" spans="1:2" x14ac:dyDescent="0.25">
      <c r="A369" s="7">
        <v>364</v>
      </c>
      <c r="B369" s="7" t="str">
        <f>"00188696"</f>
        <v>00188696</v>
      </c>
    </row>
    <row r="370" spans="1:2" x14ac:dyDescent="0.25">
      <c r="A370" s="7">
        <v>365</v>
      </c>
      <c r="B370" s="7" t="str">
        <f>"00089573"</f>
        <v>00089573</v>
      </c>
    </row>
    <row r="371" spans="1:2" x14ac:dyDescent="0.25">
      <c r="A371" s="7">
        <v>366</v>
      </c>
      <c r="B371" s="7" t="str">
        <f>"00325584"</f>
        <v>00325584</v>
      </c>
    </row>
    <row r="372" spans="1:2" x14ac:dyDescent="0.25">
      <c r="A372" s="7">
        <v>367</v>
      </c>
      <c r="B372" s="7" t="str">
        <f>"201412006566"</f>
        <v>201412006566</v>
      </c>
    </row>
    <row r="373" spans="1:2" x14ac:dyDescent="0.25">
      <c r="A373" s="7">
        <v>368</v>
      </c>
      <c r="B373" s="7" t="str">
        <f>"00121252"</f>
        <v>00121252</v>
      </c>
    </row>
    <row r="374" spans="1:2" x14ac:dyDescent="0.25">
      <c r="A374" s="7">
        <v>369</v>
      </c>
      <c r="B374" s="7" t="str">
        <f>"00672084"</f>
        <v>00672084</v>
      </c>
    </row>
    <row r="375" spans="1:2" x14ac:dyDescent="0.25">
      <c r="A375" s="7">
        <v>370</v>
      </c>
      <c r="B375" s="7" t="str">
        <f>"00606080"</f>
        <v>00606080</v>
      </c>
    </row>
    <row r="376" spans="1:2" x14ac:dyDescent="0.25">
      <c r="A376" s="7">
        <v>371</v>
      </c>
      <c r="B376" s="7" t="str">
        <f>"00189289"</f>
        <v>00189289</v>
      </c>
    </row>
    <row r="377" spans="1:2" x14ac:dyDescent="0.25">
      <c r="A377" s="7">
        <v>372</v>
      </c>
      <c r="B377" s="7" t="str">
        <f>"00203462"</f>
        <v>00203462</v>
      </c>
    </row>
    <row r="378" spans="1:2" x14ac:dyDescent="0.25">
      <c r="A378" s="7">
        <v>373</v>
      </c>
      <c r="B378" s="7" t="str">
        <f>"00516207"</f>
        <v>00516207</v>
      </c>
    </row>
    <row r="379" spans="1:2" x14ac:dyDescent="0.25">
      <c r="A379" s="7">
        <v>374</v>
      </c>
      <c r="B379" s="7" t="str">
        <f>"00782895"</f>
        <v>00782895</v>
      </c>
    </row>
    <row r="380" spans="1:2" x14ac:dyDescent="0.25">
      <c r="A380" s="7">
        <v>375</v>
      </c>
      <c r="B380" s="7" t="str">
        <f>"00116428"</f>
        <v>00116428</v>
      </c>
    </row>
    <row r="381" spans="1:2" x14ac:dyDescent="0.25">
      <c r="A381" s="7">
        <v>376</v>
      </c>
      <c r="B381" s="7" t="str">
        <f>"00425632"</f>
        <v>00425632</v>
      </c>
    </row>
    <row r="382" spans="1:2" x14ac:dyDescent="0.25">
      <c r="A382" s="7">
        <v>377</v>
      </c>
      <c r="B382" s="7" t="str">
        <f>"201512003314"</f>
        <v>201512003314</v>
      </c>
    </row>
    <row r="383" spans="1:2" x14ac:dyDescent="0.25">
      <c r="A383" s="7">
        <v>378</v>
      </c>
      <c r="B383" s="7" t="str">
        <f>"201405001371"</f>
        <v>201405001371</v>
      </c>
    </row>
    <row r="384" spans="1:2" x14ac:dyDescent="0.25">
      <c r="A384" s="7">
        <v>379</v>
      </c>
      <c r="B384" s="7" t="str">
        <f>"200805000985"</f>
        <v>200805000985</v>
      </c>
    </row>
    <row r="385" spans="1:2" x14ac:dyDescent="0.25">
      <c r="A385" s="7">
        <v>380</v>
      </c>
      <c r="B385" s="7" t="str">
        <f>"00493147"</f>
        <v>00493147</v>
      </c>
    </row>
    <row r="386" spans="1:2" x14ac:dyDescent="0.25">
      <c r="A386" s="7">
        <v>381</v>
      </c>
      <c r="B386" s="7" t="str">
        <f>"00191443"</f>
        <v>00191443</v>
      </c>
    </row>
    <row r="387" spans="1:2" x14ac:dyDescent="0.25">
      <c r="A387" s="7">
        <v>382</v>
      </c>
      <c r="B387" s="7" t="str">
        <f>"00025233"</f>
        <v>00025233</v>
      </c>
    </row>
    <row r="388" spans="1:2" x14ac:dyDescent="0.25">
      <c r="A388" s="7">
        <v>383</v>
      </c>
      <c r="B388" s="7" t="str">
        <f>"00508955"</f>
        <v>00508955</v>
      </c>
    </row>
    <row r="389" spans="1:2" x14ac:dyDescent="0.25">
      <c r="A389" s="7">
        <v>384</v>
      </c>
      <c r="B389" s="7" t="str">
        <f>"00788026"</f>
        <v>00788026</v>
      </c>
    </row>
    <row r="390" spans="1:2" x14ac:dyDescent="0.25">
      <c r="A390" s="7">
        <v>385</v>
      </c>
      <c r="B390" s="7" t="str">
        <f>"201411003165"</f>
        <v>201411003165</v>
      </c>
    </row>
    <row r="391" spans="1:2" x14ac:dyDescent="0.25">
      <c r="A391" s="7">
        <v>386</v>
      </c>
      <c r="B391" s="7" t="str">
        <f>"00540035"</f>
        <v>00540035</v>
      </c>
    </row>
    <row r="392" spans="1:2" x14ac:dyDescent="0.25">
      <c r="A392" s="7">
        <v>387</v>
      </c>
      <c r="B392" s="7" t="str">
        <f>"201405000311"</f>
        <v>201405000311</v>
      </c>
    </row>
    <row r="393" spans="1:2" x14ac:dyDescent="0.25">
      <c r="A393" s="7">
        <v>388</v>
      </c>
      <c r="B393" s="7" t="str">
        <f>"00120947"</f>
        <v>00120947</v>
      </c>
    </row>
    <row r="394" spans="1:2" x14ac:dyDescent="0.25">
      <c r="A394" s="7">
        <v>389</v>
      </c>
      <c r="B394" s="7" t="str">
        <f>"00522906"</f>
        <v>00522906</v>
      </c>
    </row>
    <row r="395" spans="1:2" x14ac:dyDescent="0.25">
      <c r="A395" s="7">
        <v>390</v>
      </c>
      <c r="B395" s="7" t="str">
        <f>"00123424"</f>
        <v>00123424</v>
      </c>
    </row>
    <row r="396" spans="1:2" x14ac:dyDescent="0.25">
      <c r="A396" s="7">
        <v>391</v>
      </c>
      <c r="B396" s="7" t="str">
        <f>"00208615"</f>
        <v>00208615</v>
      </c>
    </row>
    <row r="397" spans="1:2" x14ac:dyDescent="0.25">
      <c r="A397" s="7">
        <v>392</v>
      </c>
      <c r="B397" s="7" t="str">
        <f>"00784311"</f>
        <v>00784311</v>
      </c>
    </row>
    <row r="398" spans="1:2" x14ac:dyDescent="0.25">
      <c r="A398" s="7">
        <v>393</v>
      </c>
      <c r="B398" s="7" t="str">
        <f>"201412003952"</f>
        <v>201412003952</v>
      </c>
    </row>
    <row r="399" spans="1:2" x14ac:dyDescent="0.25">
      <c r="A399" s="7">
        <v>394</v>
      </c>
      <c r="B399" s="7" t="str">
        <f>"00110105"</f>
        <v>00110105</v>
      </c>
    </row>
    <row r="400" spans="1:2" x14ac:dyDescent="0.25">
      <c r="A400" s="7">
        <v>395</v>
      </c>
      <c r="B400" s="7" t="str">
        <f>"00079761"</f>
        <v>00079761</v>
      </c>
    </row>
    <row r="401" spans="1:2" x14ac:dyDescent="0.25">
      <c r="A401" s="7">
        <v>396</v>
      </c>
      <c r="B401" s="7" t="str">
        <f>"201511023770"</f>
        <v>201511023770</v>
      </c>
    </row>
    <row r="402" spans="1:2" x14ac:dyDescent="0.25">
      <c r="A402" s="7">
        <v>397</v>
      </c>
      <c r="B402" s="7" t="str">
        <f>"201512005562"</f>
        <v>201512005562</v>
      </c>
    </row>
    <row r="403" spans="1:2" x14ac:dyDescent="0.25">
      <c r="A403" s="7">
        <v>398</v>
      </c>
      <c r="B403" s="7" t="str">
        <f>"00329101"</f>
        <v>00329101</v>
      </c>
    </row>
    <row r="404" spans="1:2" x14ac:dyDescent="0.25">
      <c r="A404" s="7">
        <v>399</v>
      </c>
      <c r="B404" s="7" t="str">
        <f>"00586434"</f>
        <v>00586434</v>
      </c>
    </row>
    <row r="405" spans="1:2" x14ac:dyDescent="0.25">
      <c r="A405" s="7">
        <v>400</v>
      </c>
      <c r="B405" s="7" t="str">
        <f>"00601803"</f>
        <v>00601803</v>
      </c>
    </row>
    <row r="406" spans="1:2" x14ac:dyDescent="0.25">
      <c r="A406" s="7">
        <v>401</v>
      </c>
      <c r="B406" s="7" t="str">
        <f>"00226850"</f>
        <v>00226850</v>
      </c>
    </row>
    <row r="407" spans="1:2" x14ac:dyDescent="0.25">
      <c r="A407" s="7">
        <v>402</v>
      </c>
      <c r="B407" s="7" t="str">
        <f>"00487936"</f>
        <v>00487936</v>
      </c>
    </row>
    <row r="408" spans="1:2" x14ac:dyDescent="0.25">
      <c r="A408" s="7">
        <v>403</v>
      </c>
      <c r="B408" s="7" t="str">
        <f>"00117201"</f>
        <v>00117201</v>
      </c>
    </row>
    <row r="409" spans="1:2" x14ac:dyDescent="0.25">
      <c r="A409" s="7">
        <v>404</v>
      </c>
      <c r="B409" s="7" t="str">
        <f>"201407000093"</f>
        <v>201407000093</v>
      </c>
    </row>
    <row r="410" spans="1:2" x14ac:dyDescent="0.25">
      <c r="A410" s="7">
        <v>405</v>
      </c>
      <c r="B410" s="7" t="str">
        <f>"00436840"</f>
        <v>00436840</v>
      </c>
    </row>
    <row r="411" spans="1:2" x14ac:dyDescent="0.25">
      <c r="A411" s="7">
        <v>406</v>
      </c>
      <c r="B411" s="7" t="str">
        <f>"201406013763"</f>
        <v>201406013763</v>
      </c>
    </row>
    <row r="412" spans="1:2" x14ac:dyDescent="0.25">
      <c r="A412" s="7">
        <v>407</v>
      </c>
      <c r="B412" s="7" t="str">
        <f>"201511033652"</f>
        <v>201511033652</v>
      </c>
    </row>
    <row r="413" spans="1:2" x14ac:dyDescent="0.25">
      <c r="A413" s="7">
        <v>408</v>
      </c>
      <c r="B413" s="7" t="str">
        <f>"00123429"</f>
        <v>00123429</v>
      </c>
    </row>
    <row r="414" spans="1:2" x14ac:dyDescent="0.25">
      <c r="A414" s="7">
        <v>409</v>
      </c>
      <c r="B414" s="7" t="str">
        <f>"00875829"</f>
        <v>00875829</v>
      </c>
    </row>
    <row r="415" spans="1:2" x14ac:dyDescent="0.25">
      <c r="A415" s="7">
        <v>410</v>
      </c>
      <c r="B415" s="7" t="str">
        <f>"00112985"</f>
        <v>00112985</v>
      </c>
    </row>
    <row r="416" spans="1:2" x14ac:dyDescent="0.25">
      <c r="A416" s="7">
        <v>411</v>
      </c>
      <c r="B416" s="7" t="str">
        <f>"201409005379"</f>
        <v>201409005379</v>
      </c>
    </row>
    <row r="417" spans="1:2" x14ac:dyDescent="0.25">
      <c r="A417" s="7">
        <v>412</v>
      </c>
      <c r="B417" s="7" t="str">
        <f>"00103337"</f>
        <v>00103337</v>
      </c>
    </row>
    <row r="418" spans="1:2" x14ac:dyDescent="0.25">
      <c r="A418" s="7">
        <v>413</v>
      </c>
      <c r="B418" s="7" t="str">
        <f>"00495850"</f>
        <v>00495850</v>
      </c>
    </row>
    <row r="419" spans="1:2" x14ac:dyDescent="0.25">
      <c r="A419" s="7">
        <v>414</v>
      </c>
      <c r="B419" s="7" t="str">
        <f>"00684566"</f>
        <v>00684566</v>
      </c>
    </row>
    <row r="420" spans="1:2" x14ac:dyDescent="0.25">
      <c r="A420" s="7">
        <v>415</v>
      </c>
      <c r="B420" s="7" t="str">
        <f>"00508583"</f>
        <v>00508583</v>
      </c>
    </row>
    <row r="421" spans="1:2" x14ac:dyDescent="0.25">
      <c r="A421" s="7">
        <v>416</v>
      </c>
      <c r="B421" s="7" t="str">
        <f>"00651787"</f>
        <v>00651787</v>
      </c>
    </row>
    <row r="422" spans="1:2" x14ac:dyDescent="0.25">
      <c r="A422" s="7">
        <v>417</v>
      </c>
      <c r="B422" s="7" t="str">
        <f>"00027401"</f>
        <v>00027401</v>
      </c>
    </row>
    <row r="423" spans="1:2" x14ac:dyDescent="0.25">
      <c r="A423" s="7">
        <v>418</v>
      </c>
      <c r="B423" s="7" t="str">
        <f>"00788871"</f>
        <v>00788871</v>
      </c>
    </row>
    <row r="424" spans="1:2" x14ac:dyDescent="0.25">
      <c r="A424" s="7">
        <v>419</v>
      </c>
      <c r="B424" s="7" t="str">
        <f>"201511042101"</f>
        <v>201511042101</v>
      </c>
    </row>
    <row r="425" spans="1:2" x14ac:dyDescent="0.25">
      <c r="A425" s="7">
        <v>420</v>
      </c>
      <c r="B425" s="7" t="str">
        <f>"201406003913"</f>
        <v>201406003913</v>
      </c>
    </row>
    <row r="426" spans="1:2" x14ac:dyDescent="0.25">
      <c r="A426" s="7">
        <v>421</v>
      </c>
      <c r="B426" s="7" t="str">
        <f>"00144834"</f>
        <v>00144834</v>
      </c>
    </row>
    <row r="427" spans="1:2" x14ac:dyDescent="0.25">
      <c r="A427" s="7">
        <v>422</v>
      </c>
      <c r="B427" s="7" t="str">
        <f>"201411001078"</f>
        <v>201411001078</v>
      </c>
    </row>
    <row r="428" spans="1:2" x14ac:dyDescent="0.25">
      <c r="A428" s="7">
        <v>423</v>
      </c>
      <c r="B428" s="7" t="str">
        <f>"200802011646"</f>
        <v>200802011646</v>
      </c>
    </row>
    <row r="429" spans="1:2" x14ac:dyDescent="0.25">
      <c r="A429" s="7">
        <v>424</v>
      </c>
      <c r="B429" s="7" t="str">
        <f>"00160389"</f>
        <v>00160389</v>
      </c>
    </row>
    <row r="430" spans="1:2" x14ac:dyDescent="0.25">
      <c r="A430" s="7">
        <v>425</v>
      </c>
      <c r="B430" s="7" t="str">
        <f>"201406000308"</f>
        <v>201406000308</v>
      </c>
    </row>
    <row r="431" spans="1:2" x14ac:dyDescent="0.25">
      <c r="A431" s="7">
        <v>426</v>
      </c>
      <c r="B431" s="7" t="str">
        <f>"00475392"</f>
        <v>00475392</v>
      </c>
    </row>
    <row r="432" spans="1:2" x14ac:dyDescent="0.25">
      <c r="A432" s="7">
        <v>427</v>
      </c>
      <c r="B432" s="7" t="str">
        <f>"00213501"</f>
        <v>00213501</v>
      </c>
    </row>
    <row r="433" spans="1:2" x14ac:dyDescent="0.25">
      <c r="A433" s="7">
        <v>428</v>
      </c>
      <c r="B433" s="7" t="str">
        <f>"00366790"</f>
        <v>00366790</v>
      </c>
    </row>
    <row r="434" spans="1:2" x14ac:dyDescent="0.25">
      <c r="A434" s="7">
        <v>429</v>
      </c>
      <c r="B434" s="7" t="str">
        <f>"201406004498"</f>
        <v>201406004498</v>
      </c>
    </row>
    <row r="435" spans="1:2" x14ac:dyDescent="0.25">
      <c r="A435" s="7">
        <v>430</v>
      </c>
      <c r="B435" s="7" t="str">
        <f>"00111426"</f>
        <v>00111426</v>
      </c>
    </row>
    <row r="436" spans="1:2" x14ac:dyDescent="0.25">
      <c r="A436" s="7">
        <v>431</v>
      </c>
      <c r="B436" s="7" t="str">
        <f>"00829199"</f>
        <v>00829199</v>
      </c>
    </row>
    <row r="437" spans="1:2" x14ac:dyDescent="0.25">
      <c r="A437" s="7">
        <v>432</v>
      </c>
      <c r="B437" s="7" t="str">
        <f>"00231082"</f>
        <v>00231082</v>
      </c>
    </row>
    <row r="438" spans="1:2" x14ac:dyDescent="0.25">
      <c r="A438" s="7">
        <v>433</v>
      </c>
      <c r="B438" s="7" t="str">
        <f>"00117724"</f>
        <v>00117724</v>
      </c>
    </row>
    <row r="439" spans="1:2" x14ac:dyDescent="0.25">
      <c r="A439" s="7">
        <v>434</v>
      </c>
      <c r="B439" s="7" t="str">
        <f>"201411000877"</f>
        <v>201411000877</v>
      </c>
    </row>
    <row r="440" spans="1:2" x14ac:dyDescent="0.25">
      <c r="A440" s="7">
        <v>435</v>
      </c>
      <c r="B440" s="7" t="str">
        <f>"00459008"</f>
        <v>00459008</v>
      </c>
    </row>
    <row r="441" spans="1:2" x14ac:dyDescent="0.25">
      <c r="A441" s="7">
        <v>436</v>
      </c>
      <c r="B441" s="7" t="str">
        <f>"00772208"</f>
        <v>00772208</v>
      </c>
    </row>
    <row r="442" spans="1:2" x14ac:dyDescent="0.25">
      <c r="A442" s="7">
        <v>437</v>
      </c>
      <c r="B442" s="7" t="str">
        <f>"00560295"</f>
        <v>00560295</v>
      </c>
    </row>
    <row r="443" spans="1:2" x14ac:dyDescent="0.25">
      <c r="A443" s="7">
        <v>438</v>
      </c>
      <c r="B443" s="7" t="str">
        <f>"00804226"</f>
        <v>00804226</v>
      </c>
    </row>
    <row r="444" spans="1:2" x14ac:dyDescent="0.25">
      <c r="A444" s="7">
        <v>439</v>
      </c>
      <c r="B444" s="7" t="str">
        <f>"00451354"</f>
        <v>00451354</v>
      </c>
    </row>
    <row r="445" spans="1:2" x14ac:dyDescent="0.25">
      <c r="A445" s="7">
        <v>440</v>
      </c>
      <c r="B445" s="7" t="str">
        <f>"201411002708"</f>
        <v>201411002708</v>
      </c>
    </row>
    <row r="446" spans="1:2" x14ac:dyDescent="0.25">
      <c r="A446" s="7">
        <v>441</v>
      </c>
      <c r="B446" s="7" t="str">
        <f>"00073621"</f>
        <v>00073621</v>
      </c>
    </row>
    <row r="447" spans="1:2" x14ac:dyDescent="0.25">
      <c r="A447" s="7">
        <v>442</v>
      </c>
      <c r="B447" s="7" t="str">
        <f>"00614819"</f>
        <v>00614819</v>
      </c>
    </row>
    <row r="448" spans="1:2" x14ac:dyDescent="0.25">
      <c r="A448" s="7">
        <v>443</v>
      </c>
      <c r="B448" s="7" t="str">
        <f>"00812002"</f>
        <v>00812002</v>
      </c>
    </row>
    <row r="449" spans="1:2" x14ac:dyDescent="0.25">
      <c r="A449" s="7">
        <v>444</v>
      </c>
      <c r="B449" s="7" t="str">
        <f>"201412005180"</f>
        <v>201412005180</v>
      </c>
    </row>
    <row r="450" spans="1:2" x14ac:dyDescent="0.25">
      <c r="A450" s="7">
        <v>445</v>
      </c>
      <c r="B450" s="7" t="str">
        <f>"00093410"</f>
        <v>00093410</v>
      </c>
    </row>
    <row r="451" spans="1:2" x14ac:dyDescent="0.25">
      <c r="A451" s="7">
        <v>446</v>
      </c>
      <c r="B451" s="7" t="str">
        <f>"00010386"</f>
        <v>00010386</v>
      </c>
    </row>
    <row r="452" spans="1:2" x14ac:dyDescent="0.25">
      <c r="A452" s="7">
        <v>447</v>
      </c>
      <c r="B452" s="7" t="str">
        <f>"00570909"</f>
        <v>00570909</v>
      </c>
    </row>
    <row r="453" spans="1:2" x14ac:dyDescent="0.25">
      <c r="A453" s="7">
        <v>448</v>
      </c>
      <c r="B453" s="7" t="str">
        <f>"201412006065"</f>
        <v>201412006065</v>
      </c>
    </row>
    <row r="454" spans="1:2" x14ac:dyDescent="0.25">
      <c r="A454" s="7">
        <v>449</v>
      </c>
      <c r="B454" s="7" t="str">
        <f>"201510000983"</f>
        <v>201510000983</v>
      </c>
    </row>
    <row r="455" spans="1:2" x14ac:dyDescent="0.25">
      <c r="A455" s="7">
        <v>450</v>
      </c>
      <c r="B455" s="7" t="str">
        <f>"00802595"</f>
        <v>00802595</v>
      </c>
    </row>
    <row r="456" spans="1:2" x14ac:dyDescent="0.25">
      <c r="A456" s="7">
        <v>451</v>
      </c>
      <c r="B456" s="7" t="str">
        <f>"00779291"</f>
        <v>00779291</v>
      </c>
    </row>
    <row r="457" spans="1:2" x14ac:dyDescent="0.25">
      <c r="A457" s="7">
        <v>452</v>
      </c>
      <c r="B457" s="7" t="str">
        <f>"00495549"</f>
        <v>00495549</v>
      </c>
    </row>
    <row r="458" spans="1:2" x14ac:dyDescent="0.25">
      <c r="A458" s="7">
        <v>453</v>
      </c>
      <c r="B458" s="7" t="str">
        <f>"00234863"</f>
        <v>00234863</v>
      </c>
    </row>
    <row r="459" spans="1:2" x14ac:dyDescent="0.25">
      <c r="A459" s="7">
        <v>454</v>
      </c>
      <c r="B459" s="7" t="str">
        <f>"00785605"</f>
        <v>00785605</v>
      </c>
    </row>
    <row r="460" spans="1:2" x14ac:dyDescent="0.25">
      <c r="A460" s="7">
        <v>455</v>
      </c>
      <c r="B460" s="7" t="str">
        <f>"00075043"</f>
        <v>00075043</v>
      </c>
    </row>
    <row r="461" spans="1:2" x14ac:dyDescent="0.25">
      <c r="A461" s="7">
        <v>456</v>
      </c>
      <c r="B461" s="7" t="str">
        <f>"00140276"</f>
        <v>00140276</v>
      </c>
    </row>
    <row r="462" spans="1:2" x14ac:dyDescent="0.25">
      <c r="A462" s="7">
        <v>457</v>
      </c>
      <c r="B462" s="7" t="str">
        <f>"00794205"</f>
        <v>00794205</v>
      </c>
    </row>
    <row r="463" spans="1:2" x14ac:dyDescent="0.25">
      <c r="A463" s="7">
        <v>458</v>
      </c>
      <c r="B463" s="7" t="str">
        <f>"00627760"</f>
        <v>00627760</v>
      </c>
    </row>
    <row r="464" spans="1:2" x14ac:dyDescent="0.25">
      <c r="A464" s="7">
        <v>459</v>
      </c>
      <c r="B464" s="7" t="str">
        <f>"00847964"</f>
        <v>00847964</v>
      </c>
    </row>
    <row r="465" spans="1:2" x14ac:dyDescent="0.25">
      <c r="A465" s="7">
        <v>460</v>
      </c>
      <c r="B465" s="7" t="str">
        <f>"201411002771"</f>
        <v>201411002771</v>
      </c>
    </row>
    <row r="466" spans="1:2" x14ac:dyDescent="0.25">
      <c r="A466" s="7">
        <v>461</v>
      </c>
      <c r="B466" s="7" t="str">
        <f>"00786735"</f>
        <v>00786735</v>
      </c>
    </row>
    <row r="467" spans="1:2" x14ac:dyDescent="0.25">
      <c r="A467" s="7">
        <v>462</v>
      </c>
      <c r="B467" s="7" t="str">
        <f>"00607910"</f>
        <v>00607910</v>
      </c>
    </row>
    <row r="468" spans="1:2" x14ac:dyDescent="0.25">
      <c r="A468" s="7">
        <v>463</v>
      </c>
      <c r="B468" s="7" t="str">
        <f>"00771880"</f>
        <v>00771880</v>
      </c>
    </row>
    <row r="469" spans="1:2" x14ac:dyDescent="0.25">
      <c r="A469" s="7">
        <v>464</v>
      </c>
      <c r="B469" s="7" t="str">
        <f>"201511041379"</f>
        <v>201511041379</v>
      </c>
    </row>
    <row r="470" spans="1:2" x14ac:dyDescent="0.25">
      <c r="A470" s="7">
        <v>465</v>
      </c>
      <c r="B470" s="7" t="str">
        <f>"00515945"</f>
        <v>00515945</v>
      </c>
    </row>
    <row r="471" spans="1:2" x14ac:dyDescent="0.25">
      <c r="A471" s="7">
        <v>466</v>
      </c>
      <c r="B471" s="7" t="str">
        <f>"00129462"</f>
        <v>00129462</v>
      </c>
    </row>
    <row r="472" spans="1:2" x14ac:dyDescent="0.25">
      <c r="A472" s="7">
        <v>467</v>
      </c>
      <c r="B472" s="7" t="str">
        <f>"00283287"</f>
        <v>00283287</v>
      </c>
    </row>
    <row r="473" spans="1:2" x14ac:dyDescent="0.25">
      <c r="A473" s="7">
        <v>468</v>
      </c>
      <c r="B473" s="7" t="str">
        <f>"00128946"</f>
        <v>00128946</v>
      </c>
    </row>
    <row r="474" spans="1:2" x14ac:dyDescent="0.25">
      <c r="A474" s="7">
        <v>469</v>
      </c>
      <c r="B474" s="7" t="str">
        <f>"00112625"</f>
        <v>00112625</v>
      </c>
    </row>
    <row r="475" spans="1:2" x14ac:dyDescent="0.25">
      <c r="A475" s="7">
        <v>470</v>
      </c>
      <c r="B475" s="7" t="str">
        <f>"00443541"</f>
        <v>00443541</v>
      </c>
    </row>
    <row r="476" spans="1:2" x14ac:dyDescent="0.25">
      <c r="A476" s="7">
        <v>471</v>
      </c>
      <c r="B476" s="7" t="str">
        <f>"00872464"</f>
        <v>00872464</v>
      </c>
    </row>
    <row r="477" spans="1:2" x14ac:dyDescent="0.25">
      <c r="A477" s="7">
        <v>472</v>
      </c>
      <c r="B477" s="7" t="str">
        <f>"00219139"</f>
        <v>00219139</v>
      </c>
    </row>
    <row r="478" spans="1:2" x14ac:dyDescent="0.25">
      <c r="A478" s="7">
        <v>473</v>
      </c>
      <c r="B478" s="7" t="str">
        <f>"00254954"</f>
        <v>00254954</v>
      </c>
    </row>
    <row r="479" spans="1:2" x14ac:dyDescent="0.25">
      <c r="A479" s="7">
        <v>474</v>
      </c>
      <c r="B479" s="7" t="str">
        <f>"00647115"</f>
        <v>00647115</v>
      </c>
    </row>
    <row r="480" spans="1:2" x14ac:dyDescent="0.25">
      <c r="A480" s="7">
        <v>475</v>
      </c>
      <c r="B480" s="7" t="str">
        <f>"201406010847"</f>
        <v>201406010847</v>
      </c>
    </row>
    <row r="481" spans="1:2" x14ac:dyDescent="0.25">
      <c r="A481" s="7">
        <v>476</v>
      </c>
      <c r="B481" s="7" t="str">
        <f>"00474086"</f>
        <v>00474086</v>
      </c>
    </row>
    <row r="482" spans="1:2" x14ac:dyDescent="0.25">
      <c r="A482" s="7">
        <v>477</v>
      </c>
      <c r="B482" s="7" t="str">
        <f>"00464569"</f>
        <v>00464569</v>
      </c>
    </row>
    <row r="483" spans="1:2" x14ac:dyDescent="0.25">
      <c r="A483" s="7">
        <v>478</v>
      </c>
      <c r="B483" s="7" t="str">
        <f>"200801010400"</f>
        <v>200801010400</v>
      </c>
    </row>
    <row r="484" spans="1:2" x14ac:dyDescent="0.25">
      <c r="A484" s="7">
        <v>479</v>
      </c>
      <c r="B484" s="7" t="str">
        <f>"00616840"</f>
        <v>00616840</v>
      </c>
    </row>
    <row r="485" spans="1:2" x14ac:dyDescent="0.25">
      <c r="A485" s="7">
        <v>480</v>
      </c>
      <c r="B485" s="7" t="str">
        <f>"00506660"</f>
        <v>00506660</v>
      </c>
    </row>
    <row r="486" spans="1:2" x14ac:dyDescent="0.25">
      <c r="A486" s="7">
        <v>481</v>
      </c>
      <c r="B486" s="7" t="str">
        <f>"00325663"</f>
        <v>00325663</v>
      </c>
    </row>
    <row r="487" spans="1:2" x14ac:dyDescent="0.25">
      <c r="A487" s="7">
        <v>482</v>
      </c>
      <c r="B487" s="7" t="str">
        <f>"00485878"</f>
        <v>00485878</v>
      </c>
    </row>
    <row r="488" spans="1:2" x14ac:dyDescent="0.25">
      <c r="A488" s="7">
        <v>483</v>
      </c>
      <c r="B488" s="7" t="str">
        <f>"00432610"</f>
        <v>00432610</v>
      </c>
    </row>
    <row r="489" spans="1:2" x14ac:dyDescent="0.25">
      <c r="A489" s="7">
        <v>484</v>
      </c>
      <c r="B489" s="7" t="str">
        <f>"201406001961"</f>
        <v>201406001961</v>
      </c>
    </row>
    <row r="490" spans="1:2" x14ac:dyDescent="0.25">
      <c r="A490" s="7">
        <v>485</v>
      </c>
      <c r="B490" s="7" t="str">
        <f>"00699123"</f>
        <v>00699123</v>
      </c>
    </row>
    <row r="491" spans="1:2" x14ac:dyDescent="0.25">
      <c r="A491" s="7">
        <v>486</v>
      </c>
      <c r="B491" s="7" t="str">
        <f>"00512623"</f>
        <v>00512623</v>
      </c>
    </row>
    <row r="492" spans="1:2" x14ac:dyDescent="0.25">
      <c r="A492" s="7">
        <v>487</v>
      </c>
      <c r="B492" s="7" t="str">
        <f>"00556361"</f>
        <v>00556361</v>
      </c>
    </row>
    <row r="493" spans="1:2" x14ac:dyDescent="0.25">
      <c r="A493" s="7">
        <v>488</v>
      </c>
      <c r="B493" s="7" t="str">
        <f>"00365988"</f>
        <v>00365988</v>
      </c>
    </row>
    <row r="494" spans="1:2" x14ac:dyDescent="0.25">
      <c r="A494" s="7">
        <v>489</v>
      </c>
      <c r="B494" s="7" t="str">
        <f>"00240392"</f>
        <v>00240392</v>
      </c>
    </row>
    <row r="495" spans="1:2" x14ac:dyDescent="0.25">
      <c r="A495" s="7">
        <v>490</v>
      </c>
      <c r="B495" s="7" t="str">
        <f>"00602917"</f>
        <v>00602917</v>
      </c>
    </row>
    <row r="496" spans="1:2" x14ac:dyDescent="0.25">
      <c r="A496" s="7">
        <v>491</v>
      </c>
      <c r="B496" s="7" t="str">
        <f>"00606884"</f>
        <v>00606884</v>
      </c>
    </row>
    <row r="497" spans="1:2" x14ac:dyDescent="0.25">
      <c r="A497" s="7">
        <v>492</v>
      </c>
      <c r="B497" s="7" t="str">
        <f>"00428831"</f>
        <v>00428831</v>
      </c>
    </row>
    <row r="498" spans="1:2" x14ac:dyDescent="0.25">
      <c r="A498" s="7">
        <v>493</v>
      </c>
      <c r="B498" s="7" t="str">
        <f>"201406015594"</f>
        <v>201406015594</v>
      </c>
    </row>
    <row r="499" spans="1:2" x14ac:dyDescent="0.25">
      <c r="A499" s="7">
        <v>494</v>
      </c>
      <c r="B499" s="7" t="str">
        <f>"00276304"</f>
        <v>00276304</v>
      </c>
    </row>
    <row r="500" spans="1:2" x14ac:dyDescent="0.25">
      <c r="A500" s="7">
        <v>495</v>
      </c>
      <c r="B500" s="7" t="str">
        <f>"00119886"</f>
        <v>00119886</v>
      </c>
    </row>
    <row r="501" spans="1:2" x14ac:dyDescent="0.25">
      <c r="A501" s="7">
        <v>496</v>
      </c>
      <c r="B501" s="7" t="str">
        <f>"200712001976"</f>
        <v>200712001976</v>
      </c>
    </row>
    <row r="502" spans="1:2" x14ac:dyDescent="0.25">
      <c r="A502" s="7">
        <v>497</v>
      </c>
      <c r="B502" s="7" t="str">
        <f>"201411000402"</f>
        <v>201411000402</v>
      </c>
    </row>
    <row r="503" spans="1:2" x14ac:dyDescent="0.25">
      <c r="A503" s="7">
        <v>498</v>
      </c>
      <c r="B503" s="7" t="str">
        <f>"00466336"</f>
        <v>00466336</v>
      </c>
    </row>
    <row r="504" spans="1:2" x14ac:dyDescent="0.25">
      <c r="A504" s="7">
        <v>499</v>
      </c>
      <c r="B504" s="7" t="str">
        <f>"00457462"</f>
        <v>00457462</v>
      </c>
    </row>
    <row r="505" spans="1:2" x14ac:dyDescent="0.25">
      <c r="A505" s="7">
        <v>500</v>
      </c>
      <c r="B505" s="7" t="str">
        <f>"201506000346"</f>
        <v>201506000346</v>
      </c>
    </row>
    <row r="506" spans="1:2" x14ac:dyDescent="0.25">
      <c r="A506" s="7">
        <v>501</v>
      </c>
      <c r="B506" s="7" t="str">
        <f>"201504004409"</f>
        <v>201504004409</v>
      </c>
    </row>
    <row r="507" spans="1:2" x14ac:dyDescent="0.25">
      <c r="A507" s="7">
        <v>502</v>
      </c>
      <c r="B507" s="7" t="str">
        <f>"00116518"</f>
        <v>00116518</v>
      </c>
    </row>
    <row r="508" spans="1:2" x14ac:dyDescent="0.25">
      <c r="A508" s="7">
        <v>503</v>
      </c>
      <c r="B508" s="7" t="str">
        <f>"201410001402"</f>
        <v>201410001402</v>
      </c>
    </row>
    <row r="509" spans="1:2" x14ac:dyDescent="0.25">
      <c r="A509" s="7">
        <v>504</v>
      </c>
      <c r="B509" s="7" t="str">
        <f>"00510069"</f>
        <v>00510069</v>
      </c>
    </row>
    <row r="510" spans="1:2" x14ac:dyDescent="0.25">
      <c r="A510" s="7">
        <v>505</v>
      </c>
      <c r="B510" s="7" t="str">
        <f>"00528579"</f>
        <v>00528579</v>
      </c>
    </row>
    <row r="511" spans="1:2" x14ac:dyDescent="0.25">
      <c r="A511" s="7">
        <v>506</v>
      </c>
      <c r="B511" s="7" t="str">
        <f>"200802009748"</f>
        <v>200802009748</v>
      </c>
    </row>
    <row r="512" spans="1:2" x14ac:dyDescent="0.25">
      <c r="A512" s="7">
        <v>507</v>
      </c>
      <c r="B512" s="7" t="str">
        <f>"00801497"</f>
        <v>00801497</v>
      </c>
    </row>
    <row r="513" spans="1:2" x14ac:dyDescent="0.25">
      <c r="A513" s="7">
        <v>508</v>
      </c>
      <c r="B513" s="7" t="str">
        <f>"00595373"</f>
        <v>00595373</v>
      </c>
    </row>
    <row r="514" spans="1:2" x14ac:dyDescent="0.25">
      <c r="A514" s="7">
        <v>509</v>
      </c>
      <c r="B514" s="7" t="str">
        <f>"00773042"</f>
        <v>00773042</v>
      </c>
    </row>
    <row r="515" spans="1:2" x14ac:dyDescent="0.25">
      <c r="A515" s="7">
        <v>510</v>
      </c>
      <c r="B515" s="7" t="str">
        <f>"00473989"</f>
        <v>00473989</v>
      </c>
    </row>
    <row r="516" spans="1:2" x14ac:dyDescent="0.25">
      <c r="A516" s="7">
        <v>511</v>
      </c>
      <c r="B516" s="7" t="str">
        <f>"00554263"</f>
        <v>00554263</v>
      </c>
    </row>
    <row r="517" spans="1:2" x14ac:dyDescent="0.25">
      <c r="A517" s="7">
        <v>512</v>
      </c>
      <c r="B517" s="7" t="str">
        <f>"201304005446"</f>
        <v>201304005446</v>
      </c>
    </row>
    <row r="518" spans="1:2" x14ac:dyDescent="0.25">
      <c r="A518" s="7">
        <v>513</v>
      </c>
      <c r="B518" s="7" t="str">
        <f>"00782258"</f>
        <v>00782258</v>
      </c>
    </row>
    <row r="519" spans="1:2" x14ac:dyDescent="0.25">
      <c r="A519" s="7">
        <v>514</v>
      </c>
      <c r="B519" s="7" t="str">
        <f>"00128303"</f>
        <v>00128303</v>
      </c>
    </row>
    <row r="520" spans="1:2" x14ac:dyDescent="0.25">
      <c r="A520" s="7">
        <v>515</v>
      </c>
      <c r="B520" s="7" t="str">
        <f>"201511009908"</f>
        <v>201511009908</v>
      </c>
    </row>
    <row r="521" spans="1:2" x14ac:dyDescent="0.25">
      <c r="A521" s="7">
        <v>516</v>
      </c>
      <c r="B521" s="7" t="str">
        <f>"201412000733"</f>
        <v>201412000733</v>
      </c>
    </row>
    <row r="522" spans="1:2" x14ac:dyDescent="0.25">
      <c r="A522" s="7">
        <v>517</v>
      </c>
      <c r="B522" s="7" t="str">
        <f>"200712005236"</f>
        <v>200712005236</v>
      </c>
    </row>
    <row r="523" spans="1:2" x14ac:dyDescent="0.25">
      <c r="A523" s="7">
        <v>518</v>
      </c>
      <c r="B523" s="7" t="str">
        <f>"201507000642"</f>
        <v>201507000642</v>
      </c>
    </row>
    <row r="524" spans="1:2" x14ac:dyDescent="0.25">
      <c r="A524" s="7">
        <v>519</v>
      </c>
      <c r="B524" s="7" t="str">
        <f>"00756855"</f>
        <v>00756855</v>
      </c>
    </row>
    <row r="525" spans="1:2" x14ac:dyDescent="0.25">
      <c r="A525" s="7">
        <v>520</v>
      </c>
      <c r="B525" s="7" t="str">
        <f>"00152850"</f>
        <v>00152850</v>
      </c>
    </row>
    <row r="526" spans="1:2" x14ac:dyDescent="0.25">
      <c r="A526" s="7">
        <v>521</v>
      </c>
      <c r="B526" s="7" t="str">
        <f>"00679591"</f>
        <v>00679591</v>
      </c>
    </row>
    <row r="527" spans="1:2" x14ac:dyDescent="0.25">
      <c r="A527" s="7">
        <v>522</v>
      </c>
      <c r="B527" s="7" t="str">
        <f>"00830164"</f>
        <v>00830164</v>
      </c>
    </row>
    <row r="528" spans="1:2" x14ac:dyDescent="0.25">
      <c r="A528" s="7">
        <v>523</v>
      </c>
      <c r="B528" s="7" t="str">
        <f>"00558748"</f>
        <v>00558748</v>
      </c>
    </row>
    <row r="529" spans="1:2" x14ac:dyDescent="0.25">
      <c r="A529" s="7">
        <v>524</v>
      </c>
      <c r="B529" s="7" t="str">
        <f>"00241852"</f>
        <v>00241852</v>
      </c>
    </row>
    <row r="530" spans="1:2" x14ac:dyDescent="0.25">
      <c r="A530" s="7">
        <v>525</v>
      </c>
      <c r="B530" s="7" t="str">
        <f>"200712002601"</f>
        <v>200712002601</v>
      </c>
    </row>
    <row r="531" spans="1:2" x14ac:dyDescent="0.25">
      <c r="A531" s="7">
        <v>526</v>
      </c>
      <c r="B531" s="7" t="str">
        <f>"00128253"</f>
        <v>00128253</v>
      </c>
    </row>
    <row r="532" spans="1:2" x14ac:dyDescent="0.25">
      <c r="A532" s="7">
        <v>527</v>
      </c>
      <c r="B532" s="7" t="str">
        <f>"201402010044"</f>
        <v>201402010044</v>
      </c>
    </row>
    <row r="533" spans="1:2" x14ac:dyDescent="0.25">
      <c r="A533" s="7">
        <v>528</v>
      </c>
      <c r="B533" s="7" t="str">
        <f>"00112614"</f>
        <v>00112614</v>
      </c>
    </row>
    <row r="534" spans="1:2" x14ac:dyDescent="0.25">
      <c r="A534" s="7">
        <v>529</v>
      </c>
      <c r="B534" s="7" t="str">
        <f>"00117283"</f>
        <v>00117283</v>
      </c>
    </row>
    <row r="535" spans="1:2" x14ac:dyDescent="0.25">
      <c r="A535" s="7">
        <v>530</v>
      </c>
      <c r="B535" s="7" t="str">
        <f>"00786046"</f>
        <v>00786046</v>
      </c>
    </row>
    <row r="536" spans="1:2" x14ac:dyDescent="0.25">
      <c r="A536" s="7">
        <v>531</v>
      </c>
      <c r="B536" s="7" t="str">
        <f>"00125382"</f>
        <v>00125382</v>
      </c>
    </row>
    <row r="537" spans="1:2" x14ac:dyDescent="0.25">
      <c r="A537" s="7">
        <v>532</v>
      </c>
      <c r="B537" s="7" t="str">
        <f>"00626294"</f>
        <v>00626294</v>
      </c>
    </row>
    <row r="538" spans="1:2" x14ac:dyDescent="0.25">
      <c r="A538" s="7">
        <v>533</v>
      </c>
      <c r="B538" s="7" t="str">
        <f>"201406011395"</f>
        <v>201406011395</v>
      </c>
    </row>
    <row r="539" spans="1:2" x14ac:dyDescent="0.25">
      <c r="A539" s="7">
        <v>534</v>
      </c>
      <c r="B539" s="7" t="str">
        <f>"00136947"</f>
        <v>00136947</v>
      </c>
    </row>
    <row r="540" spans="1:2" x14ac:dyDescent="0.25">
      <c r="A540" s="7">
        <v>535</v>
      </c>
      <c r="B540" s="7" t="str">
        <f>"00816080"</f>
        <v>00816080</v>
      </c>
    </row>
    <row r="541" spans="1:2" x14ac:dyDescent="0.25">
      <c r="A541" s="7">
        <v>536</v>
      </c>
      <c r="B541" s="7" t="str">
        <f>"00621051"</f>
        <v>00621051</v>
      </c>
    </row>
    <row r="542" spans="1:2" x14ac:dyDescent="0.25">
      <c r="A542" s="7">
        <v>537</v>
      </c>
      <c r="B542" s="7" t="str">
        <f>"00771077"</f>
        <v>00771077</v>
      </c>
    </row>
    <row r="543" spans="1:2" x14ac:dyDescent="0.25">
      <c r="A543" s="7">
        <v>538</v>
      </c>
      <c r="B543" s="7" t="str">
        <f>"00219832"</f>
        <v>00219832</v>
      </c>
    </row>
    <row r="544" spans="1:2" x14ac:dyDescent="0.25">
      <c r="A544" s="7">
        <v>539</v>
      </c>
      <c r="B544" s="7" t="str">
        <f>"00703924"</f>
        <v>00703924</v>
      </c>
    </row>
    <row r="545" spans="1:2" x14ac:dyDescent="0.25">
      <c r="A545" s="7">
        <v>540</v>
      </c>
      <c r="B545" s="7" t="str">
        <f>"00591494"</f>
        <v>00591494</v>
      </c>
    </row>
    <row r="546" spans="1:2" x14ac:dyDescent="0.25">
      <c r="A546" s="7">
        <v>541</v>
      </c>
      <c r="B546" s="7" t="str">
        <f>"200802000803"</f>
        <v>200802000803</v>
      </c>
    </row>
    <row r="547" spans="1:2" x14ac:dyDescent="0.25">
      <c r="A547" s="7">
        <v>542</v>
      </c>
      <c r="B547" s="7" t="str">
        <f>"200712000296"</f>
        <v>200712000296</v>
      </c>
    </row>
    <row r="548" spans="1:2" x14ac:dyDescent="0.25">
      <c r="A548" s="7">
        <v>543</v>
      </c>
      <c r="B548" s="7" t="str">
        <f>"00786406"</f>
        <v>00786406</v>
      </c>
    </row>
    <row r="549" spans="1:2" x14ac:dyDescent="0.25">
      <c r="A549" s="7">
        <v>544</v>
      </c>
      <c r="B549" s="7" t="str">
        <f>"200908000079"</f>
        <v>200908000079</v>
      </c>
    </row>
    <row r="550" spans="1:2" x14ac:dyDescent="0.25">
      <c r="A550" s="7">
        <v>545</v>
      </c>
      <c r="B550" s="7" t="str">
        <f>"201402010569"</f>
        <v>201402010569</v>
      </c>
    </row>
    <row r="551" spans="1:2" x14ac:dyDescent="0.25">
      <c r="A551" s="7">
        <v>546</v>
      </c>
      <c r="B551" s="7" t="str">
        <f>"00625162"</f>
        <v>00625162</v>
      </c>
    </row>
    <row r="552" spans="1:2" x14ac:dyDescent="0.25">
      <c r="A552" s="7">
        <v>547</v>
      </c>
      <c r="B552" s="7" t="str">
        <f>"200712000862"</f>
        <v>200712000862</v>
      </c>
    </row>
    <row r="553" spans="1:2" x14ac:dyDescent="0.25">
      <c r="A553" s="7">
        <v>548</v>
      </c>
      <c r="B553" s="7" t="str">
        <f>"201412004975"</f>
        <v>201412004975</v>
      </c>
    </row>
    <row r="554" spans="1:2" x14ac:dyDescent="0.25">
      <c r="A554" s="7">
        <v>549</v>
      </c>
      <c r="B554" s="7" t="str">
        <f>"00712260"</f>
        <v>00712260</v>
      </c>
    </row>
    <row r="555" spans="1:2" x14ac:dyDescent="0.25">
      <c r="A555" s="7">
        <v>550</v>
      </c>
      <c r="B555" s="7" t="str">
        <f>"200801004582"</f>
        <v>200801004582</v>
      </c>
    </row>
    <row r="556" spans="1:2" x14ac:dyDescent="0.25">
      <c r="A556" s="7">
        <v>551</v>
      </c>
      <c r="B556" s="7" t="str">
        <f>"201406001705"</f>
        <v>201406001705</v>
      </c>
    </row>
    <row r="557" spans="1:2" x14ac:dyDescent="0.25">
      <c r="A557" s="7">
        <v>552</v>
      </c>
      <c r="B557" s="7" t="str">
        <f>"00133021"</f>
        <v>00133021</v>
      </c>
    </row>
    <row r="558" spans="1:2" x14ac:dyDescent="0.25">
      <c r="A558" s="7">
        <v>553</v>
      </c>
      <c r="B558" s="7" t="str">
        <f>"201402009979"</f>
        <v>201402009979</v>
      </c>
    </row>
    <row r="559" spans="1:2" x14ac:dyDescent="0.25">
      <c r="A559" s="7">
        <v>554</v>
      </c>
      <c r="B559" s="7" t="str">
        <f>"00108564"</f>
        <v>00108564</v>
      </c>
    </row>
    <row r="560" spans="1:2" x14ac:dyDescent="0.25">
      <c r="A560" s="7">
        <v>555</v>
      </c>
      <c r="B560" s="7" t="str">
        <f>"200807000584"</f>
        <v>200807000584</v>
      </c>
    </row>
    <row r="561" spans="1:2" x14ac:dyDescent="0.25">
      <c r="A561" s="7">
        <v>556</v>
      </c>
      <c r="B561" s="7" t="str">
        <f>"00014635"</f>
        <v>00014635</v>
      </c>
    </row>
    <row r="562" spans="1:2" x14ac:dyDescent="0.25">
      <c r="A562" s="7">
        <v>557</v>
      </c>
      <c r="B562" s="7" t="str">
        <f>"00622303"</f>
        <v>00622303</v>
      </c>
    </row>
    <row r="563" spans="1:2" x14ac:dyDescent="0.25">
      <c r="A563" s="7">
        <v>558</v>
      </c>
      <c r="B563" s="7" t="str">
        <f>"200802009438"</f>
        <v>200802009438</v>
      </c>
    </row>
    <row r="564" spans="1:2" x14ac:dyDescent="0.25">
      <c r="A564" s="7">
        <v>559</v>
      </c>
      <c r="B564" s="7" t="str">
        <f>"201402004396"</f>
        <v>201402004396</v>
      </c>
    </row>
    <row r="565" spans="1:2" x14ac:dyDescent="0.25">
      <c r="A565" s="7">
        <v>560</v>
      </c>
      <c r="B565" s="7" t="str">
        <f>"00873690"</f>
        <v>00873690</v>
      </c>
    </row>
    <row r="566" spans="1:2" x14ac:dyDescent="0.25">
      <c r="A566" s="7">
        <v>561</v>
      </c>
      <c r="B566" s="7" t="str">
        <f>"200802000110"</f>
        <v>200802000110</v>
      </c>
    </row>
    <row r="567" spans="1:2" x14ac:dyDescent="0.25">
      <c r="A567" s="7">
        <v>562</v>
      </c>
      <c r="B567" s="7" t="str">
        <f>"00544093"</f>
        <v>00544093</v>
      </c>
    </row>
    <row r="568" spans="1:2" x14ac:dyDescent="0.25">
      <c r="A568" s="7">
        <v>563</v>
      </c>
      <c r="B568" s="7" t="str">
        <f>"00566949"</f>
        <v>00566949</v>
      </c>
    </row>
    <row r="569" spans="1:2" x14ac:dyDescent="0.25">
      <c r="A569" s="7">
        <v>564</v>
      </c>
      <c r="B569" s="7" t="str">
        <f>"201402011451"</f>
        <v>201402011451</v>
      </c>
    </row>
    <row r="570" spans="1:2" x14ac:dyDescent="0.25">
      <c r="A570" s="7">
        <v>565</v>
      </c>
      <c r="B570" s="7" t="str">
        <f>"200801003047"</f>
        <v>200801003047</v>
      </c>
    </row>
    <row r="571" spans="1:2" x14ac:dyDescent="0.25">
      <c r="A571" s="7">
        <v>566</v>
      </c>
      <c r="B571" s="7" t="str">
        <f>"201504004422"</f>
        <v>201504004422</v>
      </c>
    </row>
    <row r="572" spans="1:2" x14ac:dyDescent="0.25">
      <c r="A572" s="7">
        <v>567</v>
      </c>
      <c r="B572" s="7" t="str">
        <f>"200912000283"</f>
        <v>200912000283</v>
      </c>
    </row>
    <row r="573" spans="1:2" x14ac:dyDescent="0.25">
      <c r="A573" s="7">
        <v>568</v>
      </c>
      <c r="B573" s="7" t="str">
        <f>"201406001192"</f>
        <v>201406001192</v>
      </c>
    </row>
    <row r="574" spans="1:2" x14ac:dyDescent="0.25">
      <c r="A574" s="7">
        <v>569</v>
      </c>
      <c r="B574" s="7" t="str">
        <f>"200801002506"</f>
        <v>200801002506</v>
      </c>
    </row>
    <row r="575" spans="1:2" x14ac:dyDescent="0.25">
      <c r="A575" s="7">
        <v>570</v>
      </c>
      <c r="B575" s="7" t="str">
        <f>"00717094"</f>
        <v>00717094</v>
      </c>
    </row>
    <row r="576" spans="1:2" x14ac:dyDescent="0.25">
      <c r="A576" s="7">
        <v>571</v>
      </c>
      <c r="B576" s="7" t="str">
        <f>"00772332"</f>
        <v>00772332</v>
      </c>
    </row>
    <row r="577" spans="1:2" x14ac:dyDescent="0.25">
      <c r="A577" s="7">
        <v>572</v>
      </c>
      <c r="B577" s="7" t="str">
        <f>"201409006896"</f>
        <v>201409006896</v>
      </c>
    </row>
    <row r="578" spans="1:2" x14ac:dyDescent="0.25">
      <c r="A578" s="7">
        <v>573</v>
      </c>
      <c r="B578" s="7" t="str">
        <f>"00013994"</f>
        <v>00013994</v>
      </c>
    </row>
    <row r="579" spans="1:2" x14ac:dyDescent="0.25">
      <c r="A579" s="7">
        <v>574</v>
      </c>
      <c r="B579" s="7" t="str">
        <f>"201406000696"</f>
        <v>201406000696</v>
      </c>
    </row>
    <row r="580" spans="1:2" x14ac:dyDescent="0.25">
      <c r="A580" s="7">
        <v>575</v>
      </c>
      <c r="B580" s="7" t="str">
        <f>"00138654"</f>
        <v>00138654</v>
      </c>
    </row>
    <row r="581" spans="1:2" x14ac:dyDescent="0.25">
      <c r="A581" s="7">
        <v>576</v>
      </c>
      <c r="B581" s="7" t="str">
        <f>"00093822"</f>
        <v>00093822</v>
      </c>
    </row>
    <row r="582" spans="1:2" x14ac:dyDescent="0.25">
      <c r="A582" s="7">
        <v>577</v>
      </c>
      <c r="B582" s="7" t="str">
        <f>"00553721"</f>
        <v>00553721</v>
      </c>
    </row>
    <row r="583" spans="1:2" x14ac:dyDescent="0.25">
      <c r="A583" s="7">
        <v>578</v>
      </c>
      <c r="B583" s="7" t="str">
        <f>"00094555"</f>
        <v>00094555</v>
      </c>
    </row>
    <row r="584" spans="1:2" x14ac:dyDescent="0.25">
      <c r="A584" s="7">
        <v>579</v>
      </c>
      <c r="B584" s="7" t="str">
        <f>"00150441"</f>
        <v>00150441</v>
      </c>
    </row>
    <row r="585" spans="1:2" x14ac:dyDescent="0.25">
      <c r="A585" s="7">
        <v>580</v>
      </c>
      <c r="B585" s="7" t="str">
        <f>"201304002542"</f>
        <v>201304002542</v>
      </c>
    </row>
    <row r="586" spans="1:2" x14ac:dyDescent="0.25">
      <c r="A586" s="7">
        <v>581</v>
      </c>
      <c r="B586" s="7" t="str">
        <f>"201406000637"</f>
        <v>201406000637</v>
      </c>
    </row>
    <row r="587" spans="1:2" x14ac:dyDescent="0.25">
      <c r="A587" s="7">
        <v>582</v>
      </c>
      <c r="B587" s="7" t="str">
        <f>"200801002400"</f>
        <v>200801002400</v>
      </c>
    </row>
    <row r="588" spans="1:2" x14ac:dyDescent="0.25">
      <c r="A588" s="7">
        <v>583</v>
      </c>
      <c r="B588" s="7" t="str">
        <f>"00523346"</f>
        <v>00523346</v>
      </c>
    </row>
    <row r="589" spans="1:2" x14ac:dyDescent="0.25">
      <c r="A589" s="7">
        <v>584</v>
      </c>
      <c r="B589" s="7" t="str">
        <f>"00232009"</f>
        <v>00232009</v>
      </c>
    </row>
    <row r="590" spans="1:2" x14ac:dyDescent="0.25">
      <c r="A590" s="7">
        <v>585</v>
      </c>
      <c r="B590" s="7" t="str">
        <f>"201304005824"</f>
        <v>201304005824</v>
      </c>
    </row>
    <row r="591" spans="1:2" x14ac:dyDescent="0.25">
      <c r="A591" s="7">
        <v>586</v>
      </c>
      <c r="B591" s="7" t="str">
        <f>"00134543"</f>
        <v>00134543</v>
      </c>
    </row>
    <row r="592" spans="1:2" x14ac:dyDescent="0.25">
      <c r="A592" s="7">
        <v>587</v>
      </c>
      <c r="B592" s="7" t="str">
        <f>"201402001824"</f>
        <v>201402001824</v>
      </c>
    </row>
    <row r="593" spans="1:2" x14ac:dyDescent="0.25">
      <c r="A593" s="7">
        <v>588</v>
      </c>
      <c r="B593" s="7" t="str">
        <f>"00876248"</f>
        <v>00876248</v>
      </c>
    </row>
    <row r="594" spans="1:2" x14ac:dyDescent="0.25">
      <c r="A594" s="7">
        <v>589</v>
      </c>
      <c r="B594" s="7" t="str">
        <f>"200712001746"</f>
        <v>200712001746</v>
      </c>
    </row>
    <row r="595" spans="1:2" x14ac:dyDescent="0.25">
      <c r="A595" s="7">
        <v>590</v>
      </c>
      <c r="B595" s="7" t="str">
        <f>"00516375"</f>
        <v>00516375</v>
      </c>
    </row>
    <row r="596" spans="1:2" x14ac:dyDescent="0.25">
      <c r="A596" s="7">
        <v>591</v>
      </c>
      <c r="B596" s="7" t="str">
        <f>"00876236"</f>
        <v>00876236</v>
      </c>
    </row>
    <row r="597" spans="1:2" x14ac:dyDescent="0.25">
      <c r="A597" s="7">
        <v>592</v>
      </c>
      <c r="B597" s="7" t="str">
        <f>"00129293"</f>
        <v>00129293</v>
      </c>
    </row>
    <row r="598" spans="1:2" x14ac:dyDescent="0.25">
      <c r="A598" s="7">
        <v>593</v>
      </c>
      <c r="B598" s="7" t="str">
        <f>"00489963"</f>
        <v>00489963</v>
      </c>
    </row>
    <row r="599" spans="1:2" x14ac:dyDescent="0.25">
      <c r="A599" s="7">
        <v>594</v>
      </c>
      <c r="B599" s="7" t="str">
        <f>"200805000121"</f>
        <v>200805000121</v>
      </c>
    </row>
    <row r="600" spans="1:2" x14ac:dyDescent="0.25">
      <c r="A600" s="7">
        <v>595</v>
      </c>
      <c r="B600" s="7" t="str">
        <f>"201411003496"</f>
        <v>201411003496</v>
      </c>
    </row>
    <row r="601" spans="1:2" x14ac:dyDescent="0.25">
      <c r="A601" s="7">
        <v>596</v>
      </c>
      <c r="B601" s="7" t="str">
        <f>"00773808"</f>
        <v>00773808</v>
      </c>
    </row>
    <row r="602" spans="1:2" x14ac:dyDescent="0.25">
      <c r="A602" s="7">
        <v>597</v>
      </c>
      <c r="B602" s="7" t="str">
        <f>"00001201"</f>
        <v>00001201</v>
      </c>
    </row>
    <row r="603" spans="1:2" x14ac:dyDescent="0.25">
      <c r="A603" s="7">
        <v>598</v>
      </c>
      <c r="B603" s="7" t="str">
        <f>"201410004596"</f>
        <v>201410004596</v>
      </c>
    </row>
    <row r="604" spans="1:2" x14ac:dyDescent="0.25">
      <c r="A604" s="7">
        <v>599</v>
      </c>
      <c r="B604" s="7" t="str">
        <f>"00228849"</f>
        <v>00228849</v>
      </c>
    </row>
    <row r="605" spans="1:2" x14ac:dyDescent="0.25">
      <c r="A605" s="7">
        <v>600</v>
      </c>
      <c r="B605" s="7" t="str">
        <f>"00111203"</f>
        <v>00111203</v>
      </c>
    </row>
    <row r="606" spans="1:2" x14ac:dyDescent="0.25">
      <c r="A606" s="7">
        <v>601</v>
      </c>
      <c r="B606" s="7" t="str">
        <f>"201412000146"</f>
        <v>201412000146</v>
      </c>
    </row>
    <row r="607" spans="1:2" x14ac:dyDescent="0.25">
      <c r="A607" s="7">
        <v>602</v>
      </c>
      <c r="B607" s="7" t="str">
        <f>"00484171"</f>
        <v>00484171</v>
      </c>
    </row>
    <row r="608" spans="1:2" x14ac:dyDescent="0.25">
      <c r="A608" s="7">
        <v>603</v>
      </c>
      <c r="B608" s="7" t="str">
        <f>"00582950"</f>
        <v>00582950</v>
      </c>
    </row>
    <row r="609" spans="1:2" x14ac:dyDescent="0.25">
      <c r="A609" s="7">
        <v>604</v>
      </c>
      <c r="B609" s="7" t="str">
        <f>"00184170"</f>
        <v>00184170</v>
      </c>
    </row>
    <row r="610" spans="1:2" x14ac:dyDescent="0.25">
      <c r="A610" s="7">
        <v>605</v>
      </c>
      <c r="B610" s="7" t="str">
        <f>"201406014505"</f>
        <v>201406014505</v>
      </c>
    </row>
    <row r="611" spans="1:2" x14ac:dyDescent="0.25">
      <c r="A611" s="7">
        <v>606</v>
      </c>
      <c r="B611" s="7" t="str">
        <f>"00128486"</f>
        <v>00128486</v>
      </c>
    </row>
    <row r="612" spans="1:2" x14ac:dyDescent="0.25">
      <c r="A612" s="7">
        <v>607</v>
      </c>
      <c r="B612" s="7" t="str">
        <f>"00125916"</f>
        <v>00125916</v>
      </c>
    </row>
    <row r="613" spans="1:2" x14ac:dyDescent="0.25">
      <c r="A613" s="7">
        <v>608</v>
      </c>
      <c r="B613" s="7" t="str">
        <f>"201405002288"</f>
        <v>201405002288</v>
      </c>
    </row>
    <row r="614" spans="1:2" x14ac:dyDescent="0.25">
      <c r="A614" s="7">
        <v>609</v>
      </c>
      <c r="B614" s="7" t="str">
        <f>"00725990"</f>
        <v>00725990</v>
      </c>
    </row>
    <row r="615" spans="1:2" x14ac:dyDescent="0.25">
      <c r="A615" s="7">
        <v>610</v>
      </c>
      <c r="B615" s="7" t="str">
        <f>"201304000143"</f>
        <v>201304000143</v>
      </c>
    </row>
    <row r="616" spans="1:2" x14ac:dyDescent="0.25">
      <c r="A616" s="7">
        <v>611</v>
      </c>
      <c r="B616" s="7" t="str">
        <f>"200911000520"</f>
        <v>200911000520</v>
      </c>
    </row>
    <row r="617" spans="1:2" x14ac:dyDescent="0.25">
      <c r="A617" s="7">
        <v>612</v>
      </c>
      <c r="B617" s="7" t="str">
        <f>"00455606"</f>
        <v>00455606</v>
      </c>
    </row>
    <row r="618" spans="1:2" x14ac:dyDescent="0.25">
      <c r="A618" s="7">
        <v>613</v>
      </c>
      <c r="B618" s="7" t="str">
        <f>"00136880"</f>
        <v>00136880</v>
      </c>
    </row>
    <row r="619" spans="1:2" x14ac:dyDescent="0.25">
      <c r="A619" s="7">
        <v>614</v>
      </c>
      <c r="B619" s="7" t="str">
        <f>"200905000048"</f>
        <v>200905000048</v>
      </c>
    </row>
    <row r="620" spans="1:2" x14ac:dyDescent="0.25">
      <c r="A620" s="7">
        <v>615</v>
      </c>
      <c r="B620" s="7" t="str">
        <f>"00573827"</f>
        <v>00573827</v>
      </c>
    </row>
    <row r="621" spans="1:2" x14ac:dyDescent="0.25">
      <c r="A621" s="7">
        <v>616</v>
      </c>
      <c r="B621" s="7" t="str">
        <f>"201406011718"</f>
        <v>201406011718</v>
      </c>
    </row>
    <row r="622" spans="1:2" x14ac:dyDescent="0.25">
      <c r="A622" s="7">
        <v>617</v>
      </c>
      <c r="B622" s="7" t="str">
        <f>"00872024"</f>
        <v>00872024</v>
      </c>
    </row>
    <row r="623" spans="1:2" x14ac:dyDescent="0.25">
      <c r="A623" s="7">
        <v>618</v>
      </c>
      <c r="B623" s="7" t="str">
        <f>"00155624"</f>
        <v>00155624</v>
      </c>
    </row>
    <row r="624" spans="1:2" x14ac:dyDescent="0.25">
      <c r="A624" s="7">
        <v>619</v>
      </c>
      <c r="B624" s="7" t="str">
        <f>"00126324"</f>
        <v>00126324</v>
      </c>
    </row>
    <row r="625" spans="1:2" x14ac:dyDescent="0.25">
      <c r="A625" s="7">
        <v>620</v>
      </c>
      <c r="B625" s="7" t="str">
        <f>"201412007253"</f>
        <v>201412007253</v>
      </c>
    </row>
    <row r="626" spans="1:2" x14ac:dyDescent="0.25">
      <c r="A626" s="7">
        <v>621</v>
      </c>
      <c r="B626" s="7" t="str">
        <f>"201402009421"</f>
        <v>201402009421</v>
      </c>
    </row>
    <row r="627" spans="1:2" x14ac:dyDescent="0.25">
      <c r="A627" s="7">
        <v>622</v>
      </c>
      <c r="B627" s="7" t="str">
        <f>"00137820"</f>
        <v>00137820</v>
      </c>
    </row>
    <row r="628" spans="1:2" x14ac:dyDescent="0.25">
      <c r="A628" s="7">
        <v>623</v>
      </c>
      <c r="B628" s="7" t="str">
        <f>"201406000607"</f>
        <v>201406000607</v>
      </c>
    </row>
    <row r="629" spans="1:2" x14ac:dyDescent="0.25">
      <c r="A629" s="7">
        <v>624</v>
      </c>
      <c r="B629" s="7" t="str">
        <f>"00128614"</f>
        <v>00128614</v>
      </c>
    </row>
    <row r="630" spans="1:2" x14ac:dyDescent="0.25">
      <c r="A630" s="7">
        <v>625</v>
      </c>
      <c r="B630" s="7" t="str">
        <f>"201412001620"</f>
        <v>201412001620</v>
      </c>
    </row>
    <row r="631" spans="1:2" x14ac:dyDescent="0.25">
      <c r="A631" s="7">
        <v>626</v>
      </c>
      <c r="B631" s="7" t="str">
        <f>"200802011938"</f>
        <v>200802011938</v>
      </c>
    </row>
    <row r="632" spans="1:2" x14ac:dyDescent="0.25">
      <c r="A632" s="7">
        <v>627</v>
      </c>
      <c r="B632" s="7" t="str">
        <f>"201406012992"</f>
        <v>201406012992</v>
      </c>
    </row>
    <row r="633" spans="1:2" x14ac:dyDescent="0.25">
      <c r="A633" s="7">
        <v>628</v>
      </c>
      <c r="B633" s="7" t="str">
        <f>"200802000481"</f>
        <v>200802000481</v>
      </c>
    </row>
    <row r="634" spans="1:2" x14ac:dyDescent="0.25">
      <c r="A634" s="7">
        <v>629</v>
      </c>
      <c r="B634" s="7" t="str">
        <f>"00121451"</f>
        <v>00121451</v>
      </c>
    </row>
    <row r="635" spans="1:2" x14ac:dyDescent="0.25">
      <c r="A635" s="7">
        <v>630</v>
      </c>
      <c r="B635" s="7" t="str">
        <f>"201412002491"</f>
        <v>201412002491</v>
      </c>
    </row>
    <row r="636" spans="1:2" x14ac:dyDescent="0.25">
      <c r="A636" s="7">
        <v>631</v>
      </c>
      <c r="B636" s="7" t="str">
        <f>"00131270"</f>
        <v>00131270</v>
      </c>
    </row>
    <row r="637" spans="1:2" x14ac:dyDescent="0.25">
      <c r="A637" s="7">
        <v>632</v>
      </c>
      <c r="B637" s="7" t="str">
        <f>"00435426"</f>
        <v>00435426</v>
      </c>
    </row>
    <row r="638" spans="1:2" x14ac:dyDescent="0.25">
      <c r="A638" s="7">
        <v>633</v>
      </c>
      <c r="B638" s="7" t="str">
        <f>"201406004173"</f>
        <v>201406004173</v>
      </c>
    </row>
    <row r="639" spans="1:2" x14ac:dyDescent="0.25">
      <c r="A639" s="7">
        <v>634</v>
      </c>
      <c r="B639" s="7" t="str">
        <f>"00111258"</f>
        <v>00111258</v>
      </c>
    </row>
    <row r="640" spans="1:2" x14ac:dyDescent="0.25">
      <c r="A640" s="7">
        <v>635</v>
      </c>
      <c r="B640" s="7" t="str">
        <f>"201511023556"</f>
        <v>201511023556</v>
      </c>
    </row>
    <row r="641" spans="1:2" x14ac:dyDescent="0.25">
      <c r="A641" s="7">
        <v>636</v>
      </c>
      <c r="B641" s="7" t="str">
        <f>"201412001795"</f>
        <v>201412001795</v>
      </c>
    </row>
    <row r="642" spans="1:2" x14ac:dyDescent="0.25">
      <c r="A642" s="7">
        <v>637</v>
      </c>
      <c r="B642" s="7" t="str">
        <f>"200712000751"</f>
        <v>200712000751</v>
      </c>
    </row>
    <row r="643" spans="1:2" x14ac:dyDescent="0.25">
      <c r="A643" s="7">
        <v>638</v>
      </c>
      <c r="B643" s="7" t="str">
        <f>"201406011619"</f>
        <v>201406011619</v>
      </c>
    </row>
    <row r="644" spans="1:2" x14ac:dyDescent="0.25">
      <c r="A644" s="7">
        <v>639</v>
      </c>
      <c r="B644" s="7" t="str">
        <f>"00003730"</f>
        <v>00003730</v>
      </c>
    </row>
    <row r="645" spans="1:2" x14ac:dyDescent="0.25">
      <c r="A645" s="7">
        <v>640</v>
      </c>
      <c r="B645" s="7" t="str">
        <f>"00141886"</f>
        <v>00141886</v>
      </c>
    </row>
    <row r="646" spans="1:2" x14ac:dyDescent="0.25">
      <c r="A646" s="7">
        <v>641</v>
      </c>
      <c r="B646" s="7" t="str">
        <f>"201506002669"</f>
        <v>201506002669</v>
      </c>
    </row>
    <row r="647" spans="1:2" x14ac:dyDescent="0.25">
      <c r="A647" s="7">
        <v>642</v>
      </c>
      <c r="B647" s="7" t="str">
        <f>"200908000120"</f>
        <v>200908000120</v>
      </c>
    </row>
    <row r="648" spans="1:2" x14ac:dyDescent="0.25">
      <c r="A648" s="7">
        <v>643</v>
      </c>
      <c r="B648" s="7" t="str">
        <f>"201504004178"</f>
        <v>201504004178</v>
      </c>
    </row>
    <row r="649" spans="1:2" x14ac:dyDescent="0.25">
      <c r="A649" s="7">
        <v>644</v>
      </c>
      <c r="B649" s="7" t="str">
        <f>"201410001792"</f>
        <v>201410001792</v>
      </c>
    </row>
    <row r="650" spans="1:2" x14ac:dyDescent="0.25">
      <c r="A650" s="7">
        <v>645</v>
      </c>
      <c r="B650" s="7" t="str">
        <f>"00101527"</f>
        <v>00101527</v>
      </c>
    </row>
    <row r="651" spans="1:2" x14ac:dyDescent="0.25">
      <c r="A651" s="7">
        <v>646</v>
      </c>
      <c r="B651" s="7" t="str">
        <f>"200901000698"</f>
        <v>200901000698</v>
      </c>
    </row>
    <row r="652" spans="1:2" x14ac:dyDescent="0.25">
      <c r="A652" s="7">
        <v>647</v>
      </c>
      <c r="B652" s="7" t="str">
        <f>"00855486"</f>
        <v>00855486</v>
      </c>
    </row>
    <row r="653" spans="1:2" x14ac:dyDescent="0.25">
      <c r="A653" s="7">
        <v>648</v>
      </c>
      <c r="B653" s="7" t="str">
        <f>"00666059"</f>
        <v>00666059</v>
      </c>
    </row>
    <row r="654" spans="1:2" x14ac:dyDescent="0.25">
      <c r="A654" s="7">
        <v>649</v>
      </c>
      <c r="B654" s="7" t="str">
        <f>"00611133"</f>
        <v>00611133</v>
      </c>
    </row>
    <row r="655" spans="1:2" x14ac:dyDescent="0.25">
      <c r="A655" s="7">
        <v>650</v>
      </c>
      <c r="B655" s="7" t="str">
        <f>"00551241"</f>
        <v>00551241</v>
      </c>
    </row>
    <row r="656" spans="1:2" x14ac:dyDescent="0.25">
      <c r="A656" s="7">
        <v>651</v>
      </c>
      <c r="B656" s="7" t="str">
        <f>"201412004295"</f>
        <v>201412004295</v>
      </c>
    </row>
    <row r="657" spans="1:2" x14ac:dyDescent="0.25">
      <c r="A657" s="7">
        <v>652</v>
      </c>
      <c r="B657" s="7" t="str">
        <f>"00167445"</f>
        <v>00167445</v>
      </c>
    </row>
    <row r="658" spans="1:2" x14ac:dyDescent="0.25">
      <c r="A658" s="7">
        <v>653</v>
      </c>
      <c r="B658" s="7" t="str">
        <f>"00652629"</f>
        <v>00652629</v>
      </c>
    </row>
    <row r="659" spans="1:2" x14ac:dyDescent="0.25">
      <c r="A659" s="7">
        <v>654</v>
      </c>
      <c r="B659" s="7" t="str">
        <f>"00794220"</f>
        <v>00794220</v>
      </c>
    </row>
    <row r="660" spans="1:2" x14ac:dyDescent="0.25">
      <c r="A660" s="7">
        <v>655</v>
      </c>
      <c r="B660" s="7" t="str">
        <f>"201402002316"</f>
        <v>201402002316</v>
      </c>
    </row>
    <row r="661" spans="1:2" x14ac:dyDescent="0.25">
      <c r="A661" s="7">
        <v>656</v>
      </c>
      <c r="B661" s="7" t="str">
        <f>"00599591"</f>
        <v>00599591</v>
      </c>
    </row>
    <row r="662" spans="1:2" x14ac:dyDescent="0.25">
      <c r="A662" s="7">
        <v>657</v>
      </c>
      <c r="B662" s="7" t="str">
        <f>"00157559"</f>
        <v>00157559</v>
      </c>
    </row>
    <row r="663" spans="1:2" x14ac:dyDescent="0.25">
      <c r="A663" s="7">
        <v>658</v>
      </c>
      <c r="B663" s="7" t="str">
        <f>"201411002526"</f>
        <v>201411002526</v>
      </c>
    </row>
    <row r="664" spans="1:2" x14ac:dyDescent="0.25">
      <c r="A664" s="7">
        <v>659</v>
      </c>
      <c r="B664" s="7" t="str">
        <f>"200712005224"</f>
        <v>200712005224</v>
      </c>
    </row>
    <row r="665" spans="1:2" x14ac:dyDescent="0.25">
      <c r="A665" s="7">
        <v>660</v>
      </c>
      <c r="B665" s="7" t="str">
        <f>"00873554"</f>
        <v>00873554</v>
      </c>
    </row>
    <row r="666" spans="1:2" x14ac:dyDescent="0.25">
      <c r="A666" s="7">
        <v>661</v>
      </c>
      <c r="B666" s="7" t="str">
        <f>"00639965"</f>
        <v>00639965</v>
      </c>
    </row>
    <row r="667" spans="1:2" x14ac:dyDescent="0.25">
      <c r="A667" s="7">
        <v>662</v>
      </c>
      <c r="B667" s="7" t="str">
        <f>"201506002733"</f>
        <v>201506002733</v>
      </c>
    </row>
    <row r="668" spans="1:2" x14ac:dyDescent="0.25">
      <c r="A668" s="7">
        <v>663</v>
      </c>
      <c r="B668" s="7" t="str">
        <f>"00117287"</f>
        <v>00117287</v>
      </c>
    </row>
    <row r="669" spans="1:2" x14ac:dyDescent="0.25">
      <c r="A669" s="7">
        <v>664</v>
      </c>
      <c r="B669" s="7" t="str">
        <f>"00789712"</f>
        <v>00789712</v>
      </c>
    </row>
    <row r="670" spans="1:2" x14ac:dyDescent="0.25">
      <c r="A670" s="7">
        <v>665</v>
      </c>
      <c r="B670" s="7" t="str">
        <f>"00657826"</f>
        <v>00657826</v>
      </c>
    </row>
    <row r="671" spans="1:2" x14ac:dyDescent="0.25">
      <c r="A671" s="7">
        <v>666</v>
      </c>
      <c r="B671" s="7" t="str">
        <f>"00129697"</f>
        <v>00129697</v>
      </c>
    </row>
    <row r="672" spans="1:2" x14ac:dyDescent="0.25">
      <c r="A672" s="7">
        <v>667</v>
      </c>
      <c r="B672" s="7" t="str">
        <f>"00186273"</f>
        <v>00186273</v>
      </c>
    </row>
    <row r="673" spans="1:2" x14ac:dyDescent="0.25">
      <c r="A673" s="7">
        <v>668</v>
      </c>
      <c r="B673" s="7" t="str">
        <f>"00453699"</f>
        <v>00453699</v>
      </c>
    </row>
    <row r="674" spans="1:2" x14ac:dyDescent="0.25">
      <c r="A674" s="7">
        <v>669</v>
      </c>
      <c r="B674" s="7" t="str">
        <f>"201101000272"</f>
        <v>201101000272</v>
      </c>
    </row>
    <row r="675" spans="1:2" x14ac:dyDescent="0.25">
      <c r="A675" s="7">
        <v>670</v>
      </c>
      <c r="B675" s="7" t="str">
        <f>"200801010920"</f>
        <v>200801010920</v>
      </c>
    </row>
    <row r="676" spans="1:2" x14ac:dyDescent="0.25">
      <c r="A676" s="7">
        <v>671</v>
      </c>
      <c r="B676" s="7" t="str">
        <f>"00538130"</f>
        <v>00538130</v>
      </c>
    </row>
    <row r="677" spans="1:2" x14ac:dyDescent="0.25">
      <c r="A677" s="7">
        <v>672</v>
      </c>
      <c r="B677" s="7" t="str">
        <f>"00039737"</f>
        <v>00039737</v>
      </c>
    </row>
    <row r="678" spans="1:2" x14ac:dyDescent="0.25">
      <c r="A678" s="7">
        <v>673</v>
      </c>
      <c r="B678" s="7" t="str">
        <f>"00717698"</f>
        <v>00717698</v>
      </c>
    </row>
    <row r="679" spans="1:2" x14ac:dyDescent="0.25">
      <c r="A679" s="7">
        <v>674</v>
      </c>
      <c r="B679" s="7" t="str">
        <f>"00567371"</f>
        <v>00567371</v>
      </c>
    </row>
    <row r="680" spans="1:2" x14ac:dyDescent="0.25">
      <c r="A680" s="7">
        <v>675</v>
      </c>
      <c r="B680" s="7" t="str">
        <f>"00873433"</f>
        <v>00873433</v>
      </c>
    </row>
    <row r="681" spans="1:2" x14ac:dyDescent="0.25">
      <c r="A681" s="7">
        <v>676</v>
      </c>
      <c r="B681" s="7" t="str">
        <f>"00086443"</f>
        <v>00086443</v>
      </c>
    </row>
    <row r="682" spans="1:2" x14ac:dyDescent="0.25">
      <c r="A682" s="7">
        <v>677</v>
      </c>
      <c r="B682" s="7" t="str">
        <f>"200802010114"</f>
        <v>200802010114</v>
      </c>
    </row>
    <row r="683" spans="1:2" x14ac:dyDescent="0.25">
      <c r="A683" s="7">
        <v>678</v>
      </c>
      <c r="B683" s="7" t="str">
        <f>"00777859"</f>
        <v>00777859</v>
      </c>
    </row>
    <row r="684" spans="1:2" x14ac:dyDescent="0.25">
      <c r="A684" s="7">
        <v>679</v>
      </c>
      <c r="B684" s="7" t="str">
        <f>"201405000087"</f>
        <v>201405000087</v>
      </c>
    </row>
    <row r="685" spans="1:2" x14ac:dyDescent="0.25">
      <c r="A685" s="7">
        <v>680</v>
      </c>
      <c r="B685" s="7" t="str">
        <f>"201511007620"</f>
        <v>201511007620</v>
      </c>
    </row>
    <row r="686" spans="1:2" x14ac:dyDescent="0.25">
      <c r="A686" s="7">
        <v>681</v>
      </c>
      <c r="B686" s="7" t="str">
        <f>"201304001679"</f>
        <v>201304001679</v>
      </c>
    </row>
    <row r="687" spans="1:2" x14ac:dyDescent="0.25">
      <c r="A687" s="7">
        <v>682</v>
      </c>
      <c r="B687" s="7" t="str">
        <f>"201411003403"</f>
        <v>201411003403</v>
      </c>
    </row>
    <row r="688" spans="1:2" x14ac:dyDescent="0.25">
      <c r="A688" s="7">
        <v>683</v>
      </c>
      <c r="B688" s="7" t="str">
        <f>"00556053"</f>
        <v>00556053</v>
      </c>
    </row>
    <row r="689" spans="1:2" x14ac:dyDescent="0.25">
      <c r="A689" s="7">
        <v>684</v>
      </c>
      <c r="B689" s="7" t="str">
        <f>"00116002"</f>
        <v>00116002</v>
      </c>
    </row>
    <row r="690" spans="1:2" x14ac:dyDescent="0.25">
      <c r="A690" s="7">
        <v>685</v>
      </c>
      <c r="B690" s="7" t="str">
        <f>"00796686"</f>
        <v>00796686</v>
      </c>
    </row>
    <row r="691" spans="1:2" x14ac:dyDescent="0.25">
      <c r="A691" s="7">
        <v>686</v>
      </c>
      <c r="B691" s="7" t="str">
        <f>"201402012406"</f>
        <v>201402012406</v>
      </c>
    </row>
    <row r="692" spans="1:2" x14ac:dyDescent="0.25">
      <c r="A692" s="7">
        <v>687</v>
      </c>
      <c r="B692" s="7" t="str">
        <f>"200712004672"</f>
        <v>200712004672</v>
      </c>
    </row>
    <row r="693" spans="1:2" x14ac:dyDescent="0.25">
      <c r="A693" s="7">
        <v>688</v>
      </c>
      <c r="B693" s="7" t="str">
        <f>"201504002512"</f>
        <v>201504002512</v>
      </c>
    </row>
    <row r="694" spans="1:2" x14ac:dyDescent="0.25">
      <c r="A694" s="7">
        <v>689</v>
      </c>
      <c r="B694" s="7" t="str">
        <f>"200712005712"</f>
        <v>200712005712</v>
      </c>
    </row>
    <row r="695" spans="1:2" x14ac:dyDescent="0.25">
      <c r="A695" s="7">
        <v>690</v>
      </c>
      <c r="B695" s="7" t="str">
        <f>"201406009614"</f>
        <v>201406009614</v>
      </c>
    </row>
    <row r="696" spans="1:2" x14ac:dyDescent="0.25">
      <c r="A696" s="7">
        <v>691</v>
      </c>
      <c r="B696" s="7" t="str">
        <f>"201506003793"</f>
        <v>201506003793</v>
      </c>
    </row>
    <row r="697" spans="1:2" x14ac:dyDescent="0.25">
      <c r="A697" s="7">
        <v>692</v>
      </c>
      <c r="B697" s="7" t="str">
        <f>"00003966"</f>
        <v>00003966</v>
      </c>
    </row>
    <row r="698" spans="1:2" x14ac:dyDescent="0.25">
      <c r="A698" s="7">
        <v>693</v>
      </c>
      <c r="B698" s="7" t="str">
        <f>"201304006409"</f>
        <v>201304006409</v>
      </c>
    </row>
    <row r="699" spans="1:2" x14ac:dyDescent="0.25">
      <c r="A699" s="7">
        <v>694</v>
      </c>
      <c r="B699" s="7" t="str">
        <f>"00010612"</f>
        <v>00010612</v>
      </c>
    </row>
    <row r="700" spans="1:2" x14ac:dyDescent="0.25">
      <c r="A700" s="7">
        <v>695</v>
      </c>
      <c r="B700" s="7" t="str">
        <f>"200712001848"</f>
        <v>200712001848</v>
      </c>
    </row>
    <row r="701" spans="1:2" x14ac:dyDescent="0.25">
      <c r="A701" s="7">
        <v>696</v>
      </c>
      <c r="B701" s="7" t="str">
        <f>"00240181"</f>
        <v>00240181</v>
      </c>
    </row>
    <row r="702" spans="1:2" x14ac:dyDescent="0.25">
      <c r="A702" s="7">
        <v>697</v>
      </c>
      <c r="B702" s="7" t="str">
        <f>"200801003815"</f>
        <v>200801003815</v>
      </c>
    </row>
    <row r="703" spans="1:2" x14ac:dyDescent="0.25">
      <c r="A703" s="7">
        <v>698</v>
      </c>
      <c r="B703" s="7" t="str">
        <f>"00451359"</f>
        <v>00451359</v>
      </c>
    </row>
    <row r="704" spans="1:2" x14ac:dyDescent="0.25">
      <c r="A704" s="7">
        <v>699</v>
      </c>
      <c r="B704" s="7" t="str">
        <f>"200906000535"</f>
        <v>200906000535</v>
      </c>
    </row>
    <row r="705" spans="1:2" x14ac:dyDescent="0.25">
      <c r="A705" s="7">
        <v>700</v>
      </c>
      <c r="B705" s="7" t="str">
        <f>"201409005414"</f>
        <v>201409005414</v>
      </c>
    </row>
    <row r="706" spans="1:2" x14ac:dyDescent="0.25">
      <c r="A706" s="7">
        <v>701</v>
      </c>
      <c r="B706" s="7" t="str">
        <f>"00874347"</f>
        <v>00874347</v>
      </c>
    </row>
    <row r="707" spans="1:2" x14ac:dyDescent="0.25">
      <c r="A707" s="7">
        <v>702</v>
      </c>
      <c r="B707" s="7" t="str">
        <f>"00106591"</f>
        <v>00106591</v>
      </c>
    </row>
    <row r="708" spans="1:2" x14ac:dyDescent="0.25">
      <c r="A708" s="7">
        <v>703</v>
      </c>
      <c r="B708" s="7" t="str">
        <f>"200712004650"</f>
        <v>200712004650</v>
      </c>
    </row>
    <row r="709" spans="1:2" x14ac:dyDescent="0.25">
      <c r="A709" s="7">
        <v>704</v>
      </c>
      <c r="B709" s="7" t="str">
        <f>"00121051"</f>
        <v>00121051</v>
      </c>
    </row>
    <row r="710" spans="1:2" x14ac:dyDescent="0.25">
      <c r="A710" s="7">
        <v>705</v>
      </c>
      <c r="B710" s="7" t="str">
        <f>"00798748"</f>
        <v>00798748</v>
      </c>
    </row>
    <row r="711" spans="1:2" x14ac:dyDescent="0.25">
      <c r="A711" s="7">
        <v>706</v>
      </c>
      <c r="B711" s="7" t="str">
        <f>"00188636"</f>
        <v>00188636</v>
      </c>
    </row>
    <row r="712" spans="1:2" x14ac:dyDescent="0.25">
      <c r="A712" s="7">
        <v>707</v>
      </c>
      <c r="B712" s="7" t="str">
        <f>"00780799"</f>
        <v>00780799</v>
      </c>
    </row>
    <row r="713" spans="1:2" x14ac:dyDescent="0.25">
      <c r="A713" s="7">
        <v>708</v>
      </c>
      <c r="B713" s="7" t="str">
        <f>"00238591"</f>
        <v>00238591</v>
      </c>
    </row>
    <row r="714" spans="1:2" x14ac:dyDescent="0.25">
      <c r="A714" s="7">
        <v>709</v>
      </c>
      <c r="B714" s="7" t="str">
        <f>"201406010262"</f>
        <v>201406010262</v>
      </c>
    </row>
    <row r="715" spans="1:2" x14ac:dyDescent="0.25">
      <c r="A715" s="7">
        <v>710</v>
      </c>
      <c r="B715" s="7" t="str">
        <f>"00658127"</f>
        <v>00658127</v>
      </c>
    </row>
    <row r="716" spans="1:2" x14ac:dyDescent="0.25">
      <c r="A716" s="7">
        <v>711</v>
      </c>
      <c r="B716" s="7" t="str">
        <f>"201511031679"</f>
        <v>201511031679</v>
      </c>
    </row>
    <row r="717" spans="1:2" x14ac:dyDescent="0.25">
      <c r="A717" s="7">
        <v>712</v>
      </c>
      <c r="B717" s="7" t="str">
        <f>"201406006607"</f>
        <v>201406006607</v>
      </c>
    </row>
    <row r="718" spans="1:2" x14ac:dyDescent="0.25">
      <c r="A718" s="7">
        <v>713</v>
      </c>
      <c r="B718" s="7" t="str">
        <f>"00805291"</f>
        <v>00805291</v>
      </c>
    </row>
    <row r="719" spans="1:2" x14ac:dyDescent="0.25">
      <c r="A719" s="7">
        <v>714</v>
      </c>
      <c r="B719" s="7" t="str">
        <f>"00635159"</f>
        <v>00635159</v>
      </c>
    </row>
    <row r="720" spans="1:2" x14ac:dyDescent="0.25">
      <c r="A720" s="7">
        <v>715</v>
      </c>
      <c r="B720" s="7" t="str">
        <f>"201303000768"</f>
        <v>201303000768</v>
      </c>
    </row>
    <row r="721" spans="1:2" x14ac:dyDescent="0.25">
      <c r="A721" s="7">
        <v>716</v>
      </c>
      <c r="B721" s="7" t="str">
        <f>"201406012467"</f>
        <v>201406012467</v>
      </c>
    </row>
    <row r="722" spans="1:2" x14ac:dyDescent="0.25">
      <c r="A722" s="7">
        <v>717</v>
      </c>
      <c r="B722" s="7" t="str">
        <f>"201402006297"</f>
        <v>201402006297</v>
      </c>
    </row>
    <row r="723" spans="1:2" x14ac:dyDescent="0.25">
      <c r="A723" s="7">
        <v>718</v>
      </c>
      <c r="B723" s="7" t="str">
        <f>"201405002235"</f>
        <v>201405002235</v>
      </c>
    </row>
    <row r="724" spans="1:2" x14ac:dyDescent="0.25">
      <c r="A724" s="7">
        <v>719</v>
      </c>
      <c r="B724" s="7" t="str">
        <f>"00161838"</f>
        <v>00161838</v>
      </c>
    </row>
    <row r="725" spans="1:2" x14ac:dyDescent="0.25">
      <c r="A725" s="7">
        <v>720</v>
      </c>
      <c r="B725" s="7" t="str">
        <f>"00520368"</f>
        <v>00520368</v>
      </c>
    </row>
    <row r="726" spans="1:2" x14ac:dyDescent="0.25">
      <c r="A726" s="7">
        <v>721</v>
      </c>
      <c r="B726" s="7" t="str">
        <f>"201402011100"</f>
        <v>201402011100</v>
      </c>
    </row>
    <row r="727" spans="1:2" x14ac:dyDescent="0.25">
      <c r="A727" s="7">
        <v>722</v>
      </c>
      <c r="B727" s="7" t="str">
        <f>"00560328"</f>
        <v>00560328</v>
      </c>
    </row>
    <row r="728" spans="1:2" x14ac:dyDescent="0.25">
      <c r="A728" s="7">
        <v>723</v>
      </c>
      <c r="B728" s="7" t="str">
        <f>"00518066"</f>
        <v>00518066</v>
      </c>
    </row>
    <row r="729" spans="1:2" x14ac:dyDescent="0.25">
      <c r="A729" s="7">
        <v>724</v>
      </c>
      <c r="B729" s="7" t="str">
        <f>"00552849"</f>
        <v>00552849</v>
      </c>
    </row>
    <row r="730" spans="1:2" x14ac:dyDescent="0.25">
      <c r="A730" s="7">
        <v>725</v>
      </c>
      <c r="B730" s="7" t="str">
        <f>"00872564"</f>
        <v>00872564</v>
      </c>
    </row>
    <row r="731" spans="1:2" x14ac:dyDescent="0.25">
      <c r="A731" s="7">
        <v>726</v>
      </c>
      <c r="B731" s="7" t="str">
        <f>"00131995"</f>
        <v>00131995</v>
      </c>
    </row>
    <row r="732" spans="1:2" x14ac:dyDescent="0.25">
      <c r="A732" s="7">
        <v>727</v>
      </c>
      <c r="B732" s="7" t="str">
        <f>"201406014473"</f>
        <v>201406014473</v>
      </c>
    </row>
    <row r="733" spans="1:2" x14ac:dyDescent="0.25">
      <c r="A733" s="7">
        <v>728</v>
      </c>
      <c r="B733" s="7" t="str">
        <f>"201405002154"</f>
        <v>201405002154</v>
      </c>
    </row>
    <row r="734" spans="1:2" x14ac:dyDescent="0.25">
      <c r="A734" s="7">
        <v>729</v>
      </c>
      <c r="B734" s="7" t="str">
        <f>"00500936"</f>
        <v>00500936</v>
      </c>
    </row>
    <row r="735" spans="1:2" x14ac:dyDescent="0.25">
      <c r="A735" s="7">
        <v>730</v>
      </c>
      <c r="B735" s="7" t="str">
        <f>"00526484"</f>
        <v>00526484</v>
      </c>
    </row>
    <row r="736" spans="1:2" x14ac:dyDescent="0.25">
      <c r="A736" s="7">
        <v>731</v>
      </c>
      <c r="B736" s="7" t="str">
        <f>"00119855"</f>
        <v>00119855</v>
      </c>
    </row>
    <row r="737" spans="1:2" x14ac:dyDescent="0.25">
      <c r="A737" s="7">
        <v>732</v>
      </c>
      <c r="B737" s="7" t="str">
        <f>"00212817"</f>
        <v>00212817</v>
      </c>
    </row>
    <row r="738" spans="1:2" x14ac:dyDescent="0.25">
      <c r="A738" s="7">
        <v>733</v>
      </c>
      <c r="B738" s="7" t="str">
        <f>"201504003447"</f>
        <v>201504003447</v>
      </c>
    </row>
    <row r="739" spans="1:2" x14ac:dyDescent="0.25">
      <c r="A739" s="7">
        <v>734</v>
      </c>
      <c r="B739" s="7" t="str">
        <f>"00625726"</f>
        <v>00625726</v>
      </c>
    </row>
    <row r="740" spans="1:2" x14ac:dyDescent="0.25">
      <c r="A740" s="7">
        <v>735</v>
      </c>
      <c r="B740" s="7" t="str">
        <f>"00075661"</f>
        <v>00075661</v>
      </c>
    </row>
    <row r="741" spans="1:2" x14ac:dyDescent="0.25">
      <c r="A741" s="7">
        <v>736</v>
      </c>
      <c r="B741" s="7" t="str">
        <f>"00259982"</f>
        <v>00259982</v>
      </c>
    </row>
    <row r="742" spans="1:2" x14ac:dyDescent="0.25">
      <c r="A742" s="7">
        <v>737</v>
      </c>
      <c r="B742" s="7" t="str">
        <f>"201402001367"</f>
        <v>201402001367</v>
      </c>
    </row>
    <row r="743" spans="1:2" x14ac:dyDescent="0.25">
      <c r="A743" s="7">
        <v>738</v>
      </c>
      <c r="B743" s="7" t="str">
        <f>"00240976"</f>
        <v>00240976</v>
      </c>
    </row>
    <row r="744" spans="1:2" x14ac:dyDescent="0.25">
      <c r="A744" s="7">
        <v>739</v>
      </c>
      <c r="B744" s="7" t="str">
        <f>"00088003"</f>
        <v>00088003</v>
      </c>
    </row>
    <row r="745" spans="1:2" x14ac:dyDescent="0.25">
      <c r="A745" s="7">
        <v>740</v>
      </c>
      <c r="B745" s="7" t="str">
        <f>"00131410"</f>
        <v>00131410</v>
      </c>
    </row>
    <row r="746" spans="1:2" x14ac:dyDescent="0.25">
      <c r="A746" s="7">
        <v>741</v>
      </c>
      <c r="B746" s="7" t="str">
        <f>"00814509"</f>
        <v>00814509</v>
      </c>
    </row>
    <row r="747" spans="1:2" x14ac:dyDescent="0.25">
      <c r="A747" s="7">
        <v>742</v>
      </c>
      <c r="B747" s="7" t="str">
        <f>"201402009092"</f>
        <v>201402009092</v>
      </c>
    </row>
    <row r="748" spans="1:2" x14ac:dyDescent="0.25">
      <c r="A748" s="7">
        <v>743</v>
      </c>
      <c r="B748" s="7" t="str">
        <f>"00811075"</f>
        <v>00811075</v>
      </c>
    </row>
    <row r="749" spans="1:2" x14ac:dyDescent="0.25">
      <c r="A749" s="7">
        <v>744</v>
      </c>
      <c r="B749" s="7" t="str">
        <f>"00129411"</f>
        <v>00129411</v>
      </c>
    </row>
    <row r="750" spans="1:2" x14ac:dyDescent="0.25">
      <c r="A750" s="7">
        <v>745</v>
      </c>
      <c r="B750" s="7" t="str">
        <f>"201406013867"</f>
        <v>201406013867</v>
      </c>
    </row>
    <row r="751" spans="1:2" x14ac:dyDescent="0.25">
      <c r="A751" s="7">
        <v>746</v>
      </c>
      <c r="B751" s="7" t="str">
        <f>"201304001507"</f>
        <v>201304001507</v>
      </c>
    </row>
    <row r="752" spans="1:2" x14ac:dyDescent="0.25">
      <c r="A752" s="7">
        <v>747</v>
      </c>
      <c r="B752" s="7" t="str">
        <f>"00793132"</f>
        <v>00793132</v>
      </c>
    </row>
    <row r="753" spans="1:2" x14ac:dyDescent="0.25">
      <c r="A753" s="7">
        <v>748</v>
      </c>
      <c r="B753" s="7" t="str">
        <f>"00778170"</f>
        <v>00778170</v>
      </c>
    </row>
    <row r="754" spans="1:2" x14ac:dyDescent="0.25">
      <c r="A754" s="7">
        <v>749</v>
      </c>
      <c r="B754" s="7" t="str">
        <f>"200802003796"</f>
        <v>200802003796</v>
      </c>
    </row>
    <row r="755" spans="1:2" x14ac:dyDescent="0.25">
      <c r="A755" s="7">
        <v>750</v>
      </c>
      <c r="B755" s="7" t="str">
        <f>"200712004194"</f>
        <v>200712004194</v>
      </c>
    </row>
    <row r="756" spans="1:2" x14ac:dyDescent="0.25">
      <c r="A756" s="7">
        <v>751</v>
      </c>
      <c r="B756" s="7" t="str">
        <f>"00772295"</f>
        <v>00772295</v>
      </c>
    </row>
    <row r="757" spans="1:2" x14ac:dyDescent="0.25">
      <c r="A757" s="7">
        <v>752</v>
      </c>
      <c r="B757" s="7" t="str">
        <f>"00777473"</f>
        <v>00777473</v>
      </c>
    </row>
    <row r="758" spans="1:2" x14ac:dyDescent="0.25">
      <c r="A758" s="7">
        <v>753</v>
      </c>
      <c r="B758" s="7" t="str">
        <f>"200910000502"</f>
        <v>200910000502</v>
      </c>
    </row>
    <row r="759" spans="1:2" x14ac:dyDescent="0.25">
      <c r="A759" s="7">
        <v>754</v>
      </c>
      <c r="B759" s="7" t="str">
        <f>"00081376"</f>
        <v>00081376</v>
      </c>
    </row>
    <row r="760" spans="1:2" x14ac:dyDescent="0.25">
      <c r="A760" s="7">
        <v>755</v>
      </c>
      <c r="B760" s="7" t="str">
        <f>"00815775"</f>
        <v>00815775</v>
      </c>
    </row>
    <row r="761" spans="1:2" x14ac:dyDescent="0.25">
      <c r="A761" s="7">
        <v>756</v>
      </c>
      <c r="B761" s="7" t="str">
        <f>"00017411"</f>
        <v>00017411</v>
      </c>
    </row>
    <row r="762" spans="1:2" x14ac:dyDescent="0.25">
      <c r="A762" s="7">
        <v>757</v>
      </c>
      <c r="B762" s="7" t="str">
        <f>"201402011185"</f>
        <v>201402011185</v>
      </c>
    </row>
    <row r="763" spans="1:2" x14ac:dyDescent="0.25">
      <c r="A763" s="7">
        <v>758</v>
      </c>
      <c r="B763" s="7" t="str">
        <f>"00651003"</f>
        <v>00651003</v>
      </c>
    </row>
    <row r="764" spans="1:2" x14ac:dyDescent="0.25">
      <c r="A764" s="7">
        <v>759</v>
      </c>
      <c r="B764" s="7" t="str">
        <f>"00273695"</f>
        <v>00273695</v>
      </c>
    </row>
    <row r="765" spans="1:2" x14ac:dyDescent="0.25">
      <c r="A765" s="7">
        <v>760</v>
      </c>
      <c r="B765" s="7" t="str">
        <f>"00220548"</f>
        <v>00220548</v>
      </c>
    </row>
    <row r="766" spans="1:2" x14ac:dyDescent="0.25">
      <c r="A766" s="7">
        <v>761</v>
      </c>
      <c r="B766" s="7" t="str">
        <f>"201409006490"</f>
        <v>201409006490</v>
      </c>
    </row>
    <row r="767" spans="1:2" x14ac:dyDescent="0.25">
      <c r="A767" s="7">
        <v>762</v>
      </c>
      <c r="B767" s="7" t="str">
        <f>"201406015229"</f>
        <v>201406015229</v>
      </c>
    </row>
    <row r="768" spans="1:2" x14ac:dyDescent="0.25">
      <c r="A768" s="7">
        <v>763</v>
      </c>
      <c r="B768" s="7" t="str">
        <f>"201402007805"</f>
        <v>201402007805</v>
      </c>
    </row>
    <row r="769" spans="1:2" x14ac:dyDescent="0.25">
      <c r="A769" s="7">
        <v>764</v>
      </c>
      <c r="B769" s="7" t="str">
        <f>"00780873"</f>
        <v>00780873</v>
      </c>
    </row>
    <row r="770" spans="1:2" x14ac:dyDescent="0.25">
      <c r="A770" s="7">
        <v>765</v>
      </c>
      <c r="B770" s="7" t="str">
        <f>"00821963"</f>
        <v>00821963</v>
      </c>
    </row>
    <row r="771" spans="1:2" x14ac:dyDescent="0.25">
      <c r="A771" s="7">
        <v>766</v>
      </c>
      <c r="B771" s="7" t="str">
        <f>"00486633"</f>
        <v>00486633</v>
      </c>
    </row>
    <row r="772" spans="1:2" x14ac:dyDescent="0.25">
      <c r="A772" s="7">
        <v>767</v>
      </c>
      <c r="B772" s="7" t="str">
        <f>"00788336"</f>
        <v>00788336</v>
      </c>
    </row>
    <row r="773" spans="1:2" x14ac:dyDescent="0.25">
      <c r="A773" s="7">
        <v>768</v>
      </c>
      <c r="B773" s="7" t="str">
        <f>"00874511"</f>
        <v>00874511</v>
      </c>
    </row>
    <row r="774" spans="1:2" x14ac:dyDescent="0.25">
      <c r="A774" s="7">
        <v>769</v>
      </c>
      <c r="B774" s="7" t="str">
        <f>"00146945"</f>
        <v>00146945</v>
      </c>
    </row>
    <row r="775" spans="1:2" x14ac:dyDescent="0.25">
      <c r="A775" s="7">
        <v>770</v>
      </c>
      <c r="B775" s="7" t="str">
        <f>"201412001133"</f>
        <v>201412001133</v>
      </c>
    </row>
    <row r="776" spans="1:2" x14ac:dyDescent="0.25">
      <c r="A776" s="7">
        <v>771</v>
      </c>
      <c r="B776" s="7" t="str">
        <f>"00630575"</f>
        <v>00630575</v>
      </c>
    </row>
    <row r="777" spans="1:2" x14ac:dyDescent="0.25">
      <c r="A777" s="7">
        <v>772</v>
      </c>
      <c r="B777" s="7" t="str">
        <f>"00130080"</f>
        <v>00130080</v>
      </c>
    </row>
    <row r="778" spans="1:2" x14ac:dyDescent="0.25">
      <c r="A778" s="7">
        <v>773</v>
      </c>
      <c r="B778" s="7" t="str">
        <f>"00132480"</f>
        <v>00132480</v>
      </c>
    </row>
    <row r="779" spans="1:2" x14ac:dyDescent="0.25">
      <c r="A779" s="7">
        <v>774</v>
      </c>
      <c r="B779" s="7" t="str">
        <f>"00137513"</f>
        <v>00137513</v>
      </c>
    </row>
    <row r="780" spans="1:2" x14ac:dyDescent="0.25">
      <c r="A780" s="7">
        <v>775</v>
      </c>
      <c r="B780" s="7" t="str">
        <f>"00563296"</f>
        <v>00563296</v>
      </c>
    </row>
    <row r="781" spans="1:2" x14ac:dyDescent="0.25">
      <c r="A781" s="7">
        <v>776</v>
      </c>
      <c r="B781" s="7" t="str">
        <f>"00762942"</f>
        <v>00762942</v>
      </c>
    </row>
    <row r="782" spans="1:2" x14ac:dyDescent="0.25">
      <c r="A782" s="7">
        <v>777</v>
      </c>
      <c r="B782" s="7" t="str">
        <f>"00876314"</f>
        <v>00876314</v>
      </c>
    </row>
    <row r="783" spans="1:2" x14ac:dyDescent="0.25">
      <c r="A783" s="7">
        <v>778</v>
      </c>
      <c r="B783" s="7" t="str">
        <f>"00873059"</f>
        <v>00873059</v>
      </c>
    </row>
    <row r="784" spans="1:2" x14ac:dyDescent="0.25">
      <c r="A784" s="7">
        <v>779</v>
      </c>
      <c r="B784" s="7" t="str">
        <f>"00117781"</f>
        <v>00117781</v>
      </c>
    </row>
    <row r="785" spans="1:2" x14ac:dyDescent="0.25">
      <c r="A785" s="7">
        <v>780</v>
      </c>
      <c r="B785" s="7" t="str">
        <f>"201406014751"</f>
        <v>201406014751</v>
      </c>
    </row>
    <row r="786" spans="1:2" x14ac:dyDescent="0.25">
      <c r="A786" s="7">
        <v>781</v>
      </c>
      <c r="B786" s="7" t="str">
        <f>"00152889"</f>
        <v>00152889</v>
      </c>
    </row>
    <row r="787" spans="1:2" x14ac:dyDescent="0.25">
      <c r="A787" s="7">
        <v>782</v>
      </c>
      <c r="B787" s="7" t="str">
        <f>"00811535"</f>
        <v>00811535</v>
      </c>
    </row>
    <row r="788" spans="1:2" x14ac:dyDescent="0.25">
      <c r="A788" s="7">
        <v>783</v>
      </c>
      <c r="B788" s="7" t="str">
        <f>"00429001"</f>
        <v>00429001</v>
      </c>
    </row>
    <row r="789" spans="1:2" x14ac:dyDescent="0.25">
      <c r="A789" s="7">
        <v>784</v>
      </c>
      <c r="B789" s="7" t="str">
        <f>"00012962"</f>
        <v>00012962</v>
      </c>
    </row>
    <row r="790" spans="1:2" x14ac:dyDescent="0.25">
      <c r="A790" s="7">
        <v>785</v>
      </c>
      <c r="B790" s="7" t="str">
        <f>"00030624"</f>
        <v>00030624</v>
      </c>
    </row>
    <row r="791" spans="1:2" x14ac:dyDescent="0.25">
      <c r="A791" s="7">
        <v>786</v>
      </c>
      <c r="B791" s="7" t="str">
        <f>"00867310"</f>
        <v>00867310</v>
      </c>
    </row>
    <row r="792" spans="1:2" x14ac:dyDescent="0.25">
      <c r="A792" s="7">
        <v>787</v>
      </c>
      <c r="B792" s="7" t="str">
        <f>"00466194"</f>
        <v>00466194</v>
      </c>
    </row>
    <row r="793" spans="1:2" x14ac:dyDescent="0.25">
      <c r="A793" s="7">
        <v>788</v>
      </c>
      <c r="B793" s="7" t="str">
        <f>"00579676"</f>
        <v>00579676</v>
      </c>
    </row>
    <row r="794" spans="1:2" x14ac:dyDescent="0.25">
      <c r="A794" s="7">
        <v>789</v>
      </c>
      <c r="B794" s="7" t="str">
        <f>"00503382"</f>
        <v>00503382</v>
      </c>
    </row>
    <row r="795" spans="1:2" x14ac:dyDescent="0.25">
      <c r="A795" s="7">
        <v>790</v>
      </c>
      <c r="B795" s="7" t="str">
        <f>"00125742"</f>
        <v>00125742</v>
      </c>
    </row>
    <row r="796" spans="1:2" x14ac:dyDescent="0.25">
      <c r="A796" s="7">
        <v>791</v>
      </c>
      <c r="B796" s="7" t="str">
        <f>"00467990"</f>
        <v>00467990</v>
      </c>
    </row>
    <row r="797" spans="1:2" x14ac:dyDescent="0.25">
      <c r="A797" s="7">
        <v>792</v>
      </c>
      <c r="B797" s="7" t="str">
        <f>"00149341"</f>
        <v>00149341</v>
      </c>
    </row>
    <row r="798" spans="1:2" x14ac:dyDescent="0.25">
      <c r="A798" s="7">
        <v>793</v>
      </c>
      <c r="B798" s="7" t="str">
        <f>"00606851"</f>
        <v>00606851</v>
      </c>
    </row>
    <row r="799" spans="1:2" x14ac:dyDescent="0.25">
      <c r="A799" s="7">
        <v>794</v>
      </c>
      <c r="B799" s="7" t="str">
        <f>"00577095"</f>
        <v>00577095</v>
      </c>
    </row>
    <row r="800" spans="1:2" x14ac:dyDescent="0.25">
      <c r="A800" s="7">
        <v>795</v>
      </c>
      <c r="B800" s="7" t="str">
        <f>"00118883"</f>
        <v>00118883</v>
      </c>
    </row>
    <row r="801" spans="1:2" x14ac:dyDescent="0.25">
      <c r="A801" s="7">
        <v>796</v>
      </c>
      <c r="B801" s="7" t="str">
        <f>"00783598"</f>
        <v>00783598</v>
      </c>
    </row>
    <row r="802" spans="1:2" x14ac:dyDescent="0.25">
      <c r="A802" s="7">
        <v>797</v>
      </c>
      <c r="B802" s="7" t="str">
        <f>"00319013"</f>
        <v>00319013</v>
      </c>
    </row>
    <row r="803" spans="1:2" x14ac:dyDescent="0.25">
      <c r="A803" s="7">
        <v>798</v>
      </c>
      <c r="B803" s="7" t="str">
        <f>"00223689"</f>
        <v>00223689</v>
      </c>
    </row>
    <row r="804" spans="1:2" x14ac:dyDescent="0.25">
      <c r="A804" s="7">
        <v>799</v>
      </c>
      <c r="B804" s="7" t="str">
        <f>"00802862"</f>
        <v>00802862</v>
      </c>
    </row>
    <row r="805" spans="1:2" x14ac:dyDescent="0.25">
      <c r="A805" s="7">
        <v>800</v>
      </c>
      <c r="B805" s="7" t="str">
        <f>"00783577"</f>
        <v>00783577</v>
      </c>
    </row>
    <row r="806" spans="1:2" x14ac:dyDescent="0.25">
      <c r="A806" s="7">
        <v>801</v>
      </c>
      <c r="B806" s="7" t="str">
        <f>"00649180"</f>
        <v>00649180</v>
      </c>
    </row>
    <row r="807" spans="1:2" x14ac:dyDescent="0.25">
      <c r="A807" s="7">
        <v>802</v>
      </c>
      <c r="B807" s="7" t="str">
        <f>"00114161"</f>
        <v>00114161</v>
      </c>
    </row>
    <row r="808" spans="1:2" x14ac:dyDescent="0.25">
      <c r="A808" s="7">
        <v>803</v>
      </c>
      <c r="B808" s="7" t="str">
        <f>"201410006045"</f>
        <v>201410006045</v>
      </c>
    </row>
    <row r="809" spans="1:2" x14ac:dyDescent="0.25">
      <c r="A809" s="7">
        <v>804</v>
      </c>
      <c r="B809" s="7" t="str">
        <f>"201405001362"</f>
        <v>201405001362</v>
      </c>
    </row>
    <row r="810" spans="1:2" x14ac:dyDescent="0.25">
      <c r="A810" s="7">
        <v>805</v>
      </c>
      <c r="B810" s="7" t="str">
        <f>"201412001825"</f>
        <v>201412001825</v>
      </c>
    </row>
    <row r="811" spans="1:2" x14ac:dyDescent="0.25">
      <c r="A811" s="7">
        <v>806</v>
      </c>
      <c r="B811" s="7" t="str">
        <f>"201406003328"</f>
        <v>201406003328</v>
      </c>
    </row>
    <row r="812" spans="1:2" x14ac:dyDescent="0.25">
      <c r="A812" s="7">
        <v>807</v>
      </c>
      <c r="B812" s="7" t="str">
        <f>"00245427"</f>
        <v>00245427</v>
      </c>
    </row>
    <row r="813" spans="1:2" x14ac:dyDescent="0.25">
      <c r="A813" s="7">
        <v>808</v>
      </c>
      <c r="B813" s="7" t="str">
        <f>"201406000739"</f>
        <v>201406000739</v>
      </c>
    </row>
    <row r="814" spans="1:2" x14ac:dyDescent="0.25">
      <c r="A814" s="7">
        <v>809</v>
      </c>
      <c r="B814" s="7" t="str">
        <f>"00782169"</f>
        <v>00782169</v>
      </c>
    </row>
    <row r="815" spans="1:2" x14ac:dyDescent="0.25">
      <c r="A815" s="7">
        <v>810</v>
      </c>
      <c r="B815" s="7" t="str">
        <f>"00570097"</f>
        <v>00570097</v>
      </c>
    </row>
    <row r="816" spans="1:2" x14ac:dyDescent="0.25">
      <c r="A816" s="7">
        <v>811</v>
      </c>
      <c r="B816" s="7" t="str">
        <f>"00729382"</f>
        <v>00729382</v>
      </c>
    </row>
    <row r="817" spans="1:2" x14ac:dyDescent="0.25">
      <c r="A817" s="7">
        <v>812</v>
      </c>
      <c r="B817" s="7" t="str">
        <f>"00226759"</f>
        <v>00226759</v>
      </c>
    </row>
    <row r="818" spans="1:2" x14ac:dyDescent="0.25">
      <c r="A818" s="7">
        <v>813</v>
      </c>
      <c r="B818" s="7" t="str">
        <f>"201303001015"</f>
        <v>201303001015</v>
      </c>
    </row>
    <row r="819" spans="1:2" x14ac:dyDescent="0.25">
      <c r="A819" s="7">
        <v>814</v>
      </c>
      <c r="B819" s="7" t="str">
        <f>"00493726"</f>
        <v>00493726</v>
      </c>
    </row>
    <row r="820" spans="1:2" x14ac:dyDescent="0.25">
      <c r="A820" s="7">
        <v>815</v>
      </c>
      <c r="B820" s="7" t="str">
        <f>"201411000482"</f>
        <v>201411000482</v>
      </c>
    </row>
    <row r="821" spans="1:2" x14ac:dyDescent="0.25">
      <c r="A821" s="7">
        <v>816</v>
      </c>
      <c r="B821" s="7" t="str">
        <f>"00774014"</f>
        <v>00774014</v>
      </c>
    </row>
    <row r="822" spans="1:2" x14ac:dyDescent="0.25">
      <c r="A822" s="7">
        <v>817</v>
      </c>
      <c r="B822" s="7" t="str">
        <f>"00835628"</f>
        <v>00835628</v>
      </c>
    </row>
    <row r="823" spans="1:2" x14ac:dyDescent="0.25">
      <c r="A823" s="7">
        <v>818</v>
      </c>
      <c r="B823" s="7" t="str">
        <f>"00462732"</f>
        <v>00462732</v>
      </c>
    </row>
    <row r="824" spans="1:2" x14ac:dyDescent="0.25">
      <c r="A824" s="7">
        <v>819</v>
      </c>
      <c r="B824" s="7" t="str">
        <f>"00484637"</f>
        <v>00484637</v>
      </c>
    </row>
    <row r="825" spans="1:2" x14ac:dyDescent="0.25">
      <c r="A825" s="7">
        <v>820</v>
      </c>
      <c r="B825" s="7" t="str">
        <f>"200801009222"</f>
        <v>200801009222</v>
      </c>
    </row>
    <row r="826" spans="1:2" x14ac:dyDescent="0.25">
      <c r="A826" s="7">
        <v>821</v>
      </c>
      <c r="B826" s="7" t="str">
        <f>"200712003490"</f>
        <v>200712003490</v>
      </c>
    </row>
    <row r="827" spans="1:2" x14ac:dyDescent="0.25">
      <c r="A827" s="7">
        <v>822</v>
      </c>
      <c r="B827" s="7" t="str">
        <f>"00095745"</f>
        <v>00095745</v>
      </c>
    </row>
    <row r="828" spans="1:2" x14ac:dyDescent="0.25">
      <c r="A828" s="7">
        <v>823</v>
      </c>
      <c r="B828" s="7" t="str">
        <f>"00131698"</f>
        <v>00131698</v>
      </c>
    </row>
    <row r="829" spans="1:2" x14ac:dyDescent="0.25">
      <c r="A829" s="7">
        <v>824</v>
      </c>
      <c r="B829" s="7" t="str">
        <f>"00655770"</f>
        <v>00655770</v>
      </c>
    </row>
    <row r="830" spans="1:2" x14ac:dyDescent="0.25">
      <c r="A830" s="7">
        <v>825</v>
      </c>
      <c r="B830" s="7" t="str">
        <f>"00433945"</f>
        <v>00433945</v>
      </c>
    </row>
    <row r="831" spans="1:2" x14ac:dyDescent="0.25">
      <c r="A831" s="7">
        <v>826</v>
      </c>
      <c r="B831" s="7" t="str">
        <f>"00156420"</f>
        <v>00156420</v>
      </c>
    </row>
    <row r="832" spans="1:2" x14ac:dyDescent="0.25">
      <c r="A832" s="7">
        <v>827</v>
      </c>
      <c r="B832" s="7" t="str">
        <f>"201402006962"</f>
        <v>201402006962</v>
      </c>
    </row>
    <row r="833" spans="1:2" x14ac:dyDescent="0.25">
      <c r="A833" s="7">
        <v>828</v>
      </c>
      <c r="B833" s="7" t="str">
        <f>"201304004638"</f>
        <v>201304004638</v>
      </c>
    </row>
    <row r="834" spans="1:2" x14ac:dyDescent="0.25">
      <c r="A834" s="7">
        <v>829</v>
      </c>
      <c r="B834" s="7" t="str">
        <f>"00045101"</f>
        <v>00045101</v>
      </c>
    </row>
    <row r="835" spans="1:2" x14ac:dyDescent="0.25">
      <c r="A835" s="7">
        <v>830</v>
      </c>
      <c r="B835" s="7" t="str">
        <f>"00846018"</f>
        <v>00846018</v>
      </c>
    </row>
    <row r="836" spans="1:2" x14ac:dyDescent="0.25">
      <c r="A836" s="7">
        <v>831</v>
      </c>
      <c r="B836" s="7" t="str">
        <f>"200808000379"</f>
        <v>200808000379</v>
      </c>
    </row>
    <row r="837" spans="1:2" x14ac:dyDescent="0.25">
      <c r="A837" s="7">
        <v>832</v>
      </c>
      <c r="B837" s="7" t="str">
        <f>"00619013"</f>
        <v>00619013</v>
      </c>
    </row>
    <row r="838" spans="1:2" x14ac:dyDescent="0.25">
      <c r="A838" s="7">
        <v>833</v>
      </c>
      <c r="B838" s="7" t="str">
        <f>"201601000535"</f>
        <v>201601000535</v>
      </c>
    </row>
    <row r="839" spans="1:2" x14ac:dyDescent="0.25">
      <c r="A839" s="7">
        <v>834</v>
      </c>
      <c r="B839" s="7" t="str">
        <f>"00108975"</f>
        <v>00108975</v>
      </c>
    </row>
    <row r="840" spans="1:2" x14ac:dyDescent="0.25">
      <c r="A840" s="7">
        <v>835</v>
      </c>
      <c r="B840" s="7" t="str">
        <f>"00015034"</f>
        <v>00015034</v>
      </c>
    </row>
    <row r="841" spans="1:2" x14ac:dyDescent="0.25">
      <c r="A841" s="7">
        <v>836</v>
      </c>
      <c r="B841" s="7" t="str">
        <f>"00231866"</f>
        <v>00231866</v>
      </c>
    </row>
    <row r="842" spans="1:2" x14ac:dyDescent="0.25">
      <c r="A842" s="7">
        <v>837</v>
      </c>
      <c r="B842" s="7" t="str">
        <f>"201411001804"</f>
        <v>201411001804</v>
      </c>
    </row>
    <row r="843" spans="1:2" x14ac:dyDescent="0.25">
      <c r="A843" s="7">
        <v>838</v>
      </c>
      <c r="B843" s="7" t="str">
        <f>"00617957"</f>
        <v>00617957</v>
      </c>
    </row>
    <row r="844" spans="1:2" x14ac:dyDescent="0.25">
      <c r="A844" s="7">
        <v>839</v>
      </c>
      <c r="B844" s="7" t="str">
        <f>"201412004811"</f>
        <v>201412004811</v>
      </c>
    </row>
    <row r="845" spans="1:2" x14ac:dyDescent="0.25">
      <c r="A845" s="7">
        <v>840</v>
      </c>
      <c r="B845" s="7" t="str">
        <f>"00809724"</f>
        <v>00809724</v>
      </c>
    </row>
    <row r="846" spans="1:2" x14ac:dyDescent="0.25">
      <c r="A846" s="7">
        <v>841</v>
      </c>
      <c r="B846" s="7" t="str">
        <f>"00244155"</f>
        <v>00244155</v>
      </c>
    </row>
    <row r="847" spans="1:2" x14ac:dyDescent="0.25">
      <c r="A847" s="7">
        <v>842</v>
      </c>
      <c r="B847" s="7" t="str">
        <f>"00528357"</f>
        <v>00528357</v>
      </c>
    </row>
    <row r="848" spans="1:2" x14ac:dyDescent="0.25">
      <c r="A848" s="7">
        <v>843</v>
      </c>
      <c r="B848" s="7" t="str">
        <f>"00545083"</f>
        <v>00545083</v>
      </c>
    </row>
    <row r="849" spans="1:2" x14ac:dyDescent="0.25">
      <c r="A849" s="7">
        <v>844</v>
      </c>
      <c r="B849" s="7" t="str">
        <f>"00518058"</f>
        <v>00518058</v>
      </c>
    </row>
    <row r="850" spans="1:2" x14ac:dyDescent="0.25">
      <c r="A850" s="7">
        <v>845</v>
      </c>
      <c r="B850" s="7" t="str">
        <f>"00472965"</f>
        <v>00472965</v>
      </c>
    </row>
    <row r="851" spans="1:2" x14ac:dyDescent="0.25">
      <c r="A851" s="7">
        <v>846</v>
      </c>
      <c r="B851" s="7" t="str">
        <f>"00268999"</f>
        <v>00268999</v>
      </c>
    </row>
    <row r="852" spans="1:2" x14ac:dyDescent="0.25">
      <c r="A852" s="7">
        <v>847</v>
      </c>
      <c r="B852" s="7" t="str">
        <f>"201506001085"</f>
        <v>201506001085</v>
      </c>
    </row>
    <row r="853" spans="1:2" x14ac:dyDescent="0.25">
      <c r="A853" s="7">
        <v>848</v>
      </c>
      <c r="B853" s="7" t="str">
        <f>"00431785"</f>
        <v>00431785</v>
      </c>
    </row>
    <row r="854" spans="1:2" x14ac:dyDescent="0.25">
      <c r="A854" s="7">
        <v>849</v>
      </c>
      <c r="B854" s="7" t="str">
        <f>"00703436"</f>
        <v>00703436</v>
      </c>
    </row>
    <row r="855" spans="1:2" x14ac:dyDescent="0.25">
      <c r="A855" s="7">
        <v>850</v>
      </c>
      <c r="B855" s="7" t="str">
        <f>"201410010419"</f>
        <v>201410010419</v>
      </c>
    </row>
    <row r="856" spans="1:2" x14ac:dyDescent="0.25">
      <c r="A856" s="7">
        <v>851</v>
      </c>
      <c r="B856" s="7" t="str">
        <f>"00801191"</f>
        <v>00801191</v>
      </c>
    </row>
    <row r="857" spans="1:2" x14ac:dyDescent="0.25">
      <c r="A857" s="7">
        <v>852</v>
      </c>
      <c r="B857" s="7" t="str">
        <f>"00046450"</f>
        <v>00046450</v>
      </c>
    </row>
    <row r="858" spans="1:2" x14ac:dyDescent="0.25">
      <c r="A858" s="7">
        <v>853</v>
      </c>
      <c r="B858" s="7" t="str">
        <f>"200801002935"</f>
        <v>200801002935</v>
      </c>
    </row>
    <row r="859" spans="1:2" x14ac:dyDescent="0.25">
      <c r="A859" s="7">
        <v>854</v>
      </c>
      <c r="B859" s="7" t="str">
        <f>"00512147"</f>
        <v>00512147</v>
      </c>
    </row>
    <row r="860" spans="1:2" x14ac:dyDescent="0.25">
      <c r="A860" s="7">
        <v>855</v>
      </c>
      <c r="B860" s="7" t="str">
        <f>"00230964"</f>
        <v>00230964</v>
      </c>
    </row>
    <row r="861" spans="1:2" x14ac:dyDescent="0.25">
      <c r="A861" s="7">
        <v>856</v>
      </c>
      <c r="B861" s="7" t="str">
        <f>"201511007133"</f>
        <v>201511007133</v>
      </c>
    </row>
    <row r="862" spans="1:2" x14ac:dyDescent="0.25">
      <c r="A862" s="7">
        <v>857</v>
      </c>
      <c r="B862" s="7" t="str">
        <f>"00142372"</f>
        <v>00142372</v>
      </c>
    </row>
    <row r="863" spans="1:2" x14ac:dyDescent="0.25">
      <c r="A863" s="7">
        <v>858</v>
      </c>
      <c r="B863" s="7" t="str">
        <f>"00145260"</f>
        <v>00145260</v>
      </c>
    </row>
    <row r="864" spans="1:2" x14ac:dyDescent="0.25">
      <c r="A864" s="7">
        <v>859</v>
      </c>
      <c r="B864" s="7" t="str">
        <f>"201409000410"</f>
        <v>201409000410</v>
      </c>
    </row>
    <row r="865" spans="1:2" x14ac:dyDescent="0.25">
      <c r="A865" s="7">
        <v>860</v>
      </c>
      <c r="B865" s="7" t="str">
        <f>"00730199"</f>
        <v>00730199</v>
      </c>
    </row>
    <row r="866" spans="1:2" x14ac:dyDescent="0.25">
      <c r="A866" s="7">
        <v>861</v>
      </c>
      <c r="B866" s="7" t="str">
        <f>"201511033936"</f>
        <v>201511033936</v>
      </c>
    </row>
    <row r="867" spans="1:2" x14ac:dyDescent="0.25">
      <c r="A867" s="7">
        <v>862</v>
      </c>
      <c r="B867" s="7" t="str">
        <f>"201512003185"</f>
        <v>201512003185</v>
      </c>
    </row>
    <row r="868" spans="1:2" x14ac:dyDescent="0.25">
      <c r="A868" s="7">
        <v>863</v>
      </c>
      <c r="B868" s="7" t="str">
        <f>"00799256"</f>
        <v>00799256</v>
      </c>
    </row>
    <row r="869" spans="1:2" x14ac:dyDescent="0.25">
      <c r="A869" s="7">
        <v>864</v>
      </c>
      <c r="B869" s="7" t="str">
        <f>"00548457"</f>
        <v>00548457</v>
      </c>
    </row>
    <row r="870" spans="1:2" x14ac:dyDescent="0.25">
      <c r="A870" s="7">
        <v>865</v>
      </c>
      <c r="B870" s="7" t="str">
        <f>"00150416"</f>
        <v>00150416</v>
      </c>
    </row>
    <row r="871" spans="1:2" x14ac:dyDescent="0.25">
      <c r="A871" s="7">
        <v>866</v>
      </c>
      <c r="B871" s="7" t="str">
        <f>"00127913"</f>
        <v>00127913</v>
      </c>
    </row>
    <row r="872" spans="1:2" x14ac:dyDescent="0.25">
      <c r="A872" s="7">
        <v>867</v>
      </c>
      <c r="B872" s="7" t="str">
        <f>"00430789"</f>
        <v>00430789</v>
      </c>
    </row>
    <row r="873" spans="1:2" x14ac:dyDescent="0.25">
      <c r="A873" s="7">
        <v>868</v>
      </c>
      <c r="B873" s="7" t="str">
        <f>"00610059"</f>
        <v>00610059</v>
      </c>
    </row>
    <row r="874" spans="1:2" x14ac:dyDescent="0.25">
      <c r="A874" s="7">
        <v>869</v>
      </c>
      <c r="B874" s="7" t="str">
        <f>"00175062"</f>
        <v>00175062</v>
      </c>
    </row>
    <row r="875" spans="1:2" x14ac:dyDescent="0.25">
      <c r="A875" s="7">
        <v>870</v>
      </c>
      <c r="B875" s="7" t="str">
        <f>"00873248"</f>
        <v>00873248</v>
      </c>
    </row>
    <row r="876" spans="1:2" x14ac:dyDescent="0.25">
      <c r="A876" s="7">
        <v>871</v>
      </c>
      <c r="B876" s="7" t="str">
        <f>"00473515"</f>
        <v>00473515</v>
      </c>
    </row>
    <row r="877" spans="1:2" x14ac:dyDescent="0.25">
      <c r="A877" s="7">
        <v>872</v>
      </c>
      <c r="B877" s="7" t="str">
        <f>"00012649"</f>
        <v>00012649</v>
      </c>
    </row>
    <row r="878" spans="1:2" x14ac:dyDescent="0.25">
      <c r="A878" s="7">
        <v>873</v>
      </c>
      <c r="B878" s="7" t="str">
        <f>"00456830"</f>
        <v>00456830</v>
      </c>
    </row>
    <row r="879" spans="1:2" x14ac:dyDescent="0.25">
      <c r="A879" s="7">
        <v>874</v>
      </c>
      <c r="B879" s="7" t="str">
        <f>"00189745"</f>
        <v>00189745</v>
      </c>
    </row>
    <row r="880" spans="1:2" x14ac:dyDescent="0.25">
      <c r="A880" s="7">
        <v>875</v>
      </c>
      <c r="B880" s="7" t="str">
        <f>"00144828"</f>
        <v>00144828</v>
      </c>
    </row>
    <row r="881" spans="1:2" x14ac:dyDescent="0.25">
      <c r="A881" s="7">
        <v>876</v>
      </c>
      <c r="B881" s="7" t="str">
        <f>"00557034"</f>
        <v>00557034</v>
      </c>
    </row>
    <row r="882" spans="1:2" x14ac:dyDescent="0.25">
      <c r="A882" s="7">
        <v>877</v>
      </c>
      <c r="B882" s="7" t="str">
        <f>"00800289"</f>
        <v>00800289</v>
      </c>
    </row>
    <row r="883" spans="1:2" x14ac:dyDescent="0.25">
      <c r="A883" s="7">
        <v>878</v>
      </c>
      <c r="B883" s="7" t="str">
        <f>"00545226"</f>
        <v>00545226</v>
      </c>
    </row>
    <row r="884" spans="1:2" x14ac:dyDescent="0.25">
      <c r="A884" s="7">
        <v>879</v>
      </c>
      <c r="B884" s="7" t="str">
        <f>"00500888"</f>
        <v>00500888</v>
      </c>
    </row>
    <row r="885" spans="1:2" x14ac:dyDescent="0.25">
      <c r="A885" s="7">
        <v>880</v>
      </c>
      <c r="B885" s="7" t="str">
        <f>"00766122"</f>
        <v>00766122</v>
      </c>
    </row>
    <row r="886" spans="1:2" x14ac:dyDescent="0.25">
      <c r="A886" s="7">
        <v>881</v>
      </c>
      <c r="B886" s="7" t="str">
        <f>"00714969"</f>
        <v>00714969</v>
      </c>
    </row>
    <row r="887" spans="1:2" x14ac:dyDescent="0.25">
      <c r="A887" s="7">
        <v>882</v>
      </c>
      <c r="B887" s="7" t="str">
        <f>"201401000152"</f>
        <v>201401000152</v>
      </c>
    </row>
    <row r="888" spans="1:2" x14ac:dyDescent="0.25">
      <c r="A888" s="7">
        <v>883</v>
      </c>
      <c r="B888" s="7" t="str">
        <f>"00815386"</f>
        <v>00815386</v>
      </c>
    </row>
    <row r="889" spans="1:2" x14ac:dyDescent="0.25">
      <c r="A889" s="7">
        <v>884</v>
      </c>
      <c r="B889" s="7" t="str">
        <f>"00128560"</f>
        <v>00128560</v>
      </c>
    </row>
    <row r="890" spans="1:2" x14ac:dyDescent="0.25">
      <c r="A890" s="7">
        <v>885</v>
      </c>
      <c r="B890" s="7" t="str">
        <f>"201511020325"</f>
        <v>201511020325</v>
      </c>
    </row>
    <row r="891" spans="1:2" x14ac:dyDescent="0.25">
      <c r="A891" s="7">
        <v>886</v>
      </c>
      <c r="B891" s="7" t="str">
        <f>"00077802"</f>
        <v>00077802</v>
      </c>
    </row>
    <row r="892" spans="1:2" x14ac:dyDescent="0.25">
      <c r="A892" s="7">
        <v>887</v>
      </c>
      <c r="B892" s="7" t="str">
        <f>"00130997"</f>
        <v>00130997</v>
      </c>
    </row>
    <row r="893" spans="1:2" x14ac:dyDescent="0.25">
      <c r="A893" s="7">
        <v>888</v>
      </c>
      <c r="B893" s="7" t="str">
        <f>"00838061"</f>
        <v>00838061</v>
      </c>
    </row>
    <row r="894" spans="1:2" x14ac:dyDescent="0.25">
      <c r="A894" s="7">
        <v>889</v>
      </c>
      <c r="B894" s="7" t="str">
        <f>"00439616"</f>
        <v>00439616</v>
      </c>
    </row>
    <row r="895" spans="1:2" x14ac:dyDescent="0.25">
      <c r="A895" s="7">
        <v>890</v>
      </c>
      <c r="B895" s="7" t="str">
        <f>"201412002820"</f>
        <v>201412002820</v>
      </c>
    </row>
    <row r="896" spans="1:2" x14ac:dyDescent="0.25">
      <c r="A896" s="7">
        <v>891</v>
      </c>
      <c r="B896" s="7" t="str">
        <f>"201512000701"</f>
        <v>201512000701</v>
      </c>
    </row>
    <row r="897" spans="1:2" x14ac:dyDescent="0.25">
      <c r="A897" s="7">
        <v>892</v>
      </c>
      <c r="B897" s="7" t="str">
        <f>"00841049"</f>
        <v>00841049</v>
      </c>
    </row>
    <row r="898" spans="1:2" x14ac:dyDescent="0.25">
      <c r="A898" s="7">
        <v>893</v>
      </c>
      <c r="B898" s="7" t="str">
        <f>"201402002512"</f>
        <v>201402002512</v>
      </c>
    </row>
    <row r="899" spans="1:2" x14ac:dyDescent="0.25">
      <c r="A899" s="7">
        <v>894</v>
      </c>
      <c r="B899" s="7" t="str">
        <f>"00215294"</f>
        <v>00215294</v>
      </c>
    </row>
    <row r="900" spans="1:2" x14ac:dyDescent="0.25">
      <c r="A900" s="7">
        <v>895</v>
      </c>
      <c r="B900" s="7" t="str">
        <f>"201304006088"</f>
        <v>201304006088</v>
      </c>
    </row>
    <row r="901" spans="1:2" x14ac:dyDescent="0.25">
      <c r="A901" s="7">
        <v>896</v>
      </c>
      <c r="B901" s="7" t="str">
        <f>"201412005937"</f>
        <v>201412005937</v>
      </c>
    </row>
    <row r="902" spans="1:2" x14ac:dyDescent="0.25">
      <c r="A902" s="7">
        <v>897</v>
      </c>
      <c r="B902" s="7" t="str">
        <f>"00122942"</f>
        <v>00122942</v>
      </c>
    </row>
    <row r="903" spans="1:2" x14ac:dyDescent="0.25">
      <c r="A903" s="7">
        <v>898</v>
      </c>
      <c r="B903" s="7" t="str">
        <f>"200801000409"</f>
        <v>200801000409</v>
      </c>
    </row>
    <row r="904" spans="1:2" x14ac:dyDescent="0.25">
      <c r="A904" s="7">
        <v>899</v>
      </c>
      <c r="B904" s="7" t="str">
        <f>"201405000379"</f>
        <v>201405000379</v>
      </c>
    </row>
    <row r="905" spans="1:2" x14ac:dyDescent="0.25">
      <c r="A905" s="7">
        <v>900</v>
      </c>
      <c r="B905" s="7" t="str">
        <f>"201406002954"</f>
        <v>201406002954</v>
      </c>
    </row>
    <row r="906" spans="1:2" x14ac:dyDescent="0.25">
      <c r="A906" s="7">
        <v>901</v>
      </c>
      <c r="B906" s="7" t="str">
        <f>"00137382"</f>
        <v>00137382</v>
      </c>
    </row>
    <row r="907" spans="1:2" x14ac:dyDescent="0.25">
      <c r="A907" s="7">
        <v>902</v>
      </c>
      <c r="B907" s="7" t="str">
        <f>"201503000582"</f>
        <v>201503000582</v>
      </c>
    </row>
    <row r="908" spans="1:2" x14ac:dyDescent="0.25">
      <c r="A908" s="7">
        <v>903</v>
      </c>
      <c r="B908" s="7" t="str">
        <f>"00117585"</f>
        <v>00117585</v>
      </c>
    </row>
    <row r="909" spans="1:2" x14ac:dyDescent="0.25">
      <c r="A909" s="7">
        <v>904</v>
      </c>
      <c r="B909" s="7" t="str">
        <f>"201001000200"</f>
        <v>201001000200</v>
      </c>
    </row>
    <row r="910" spans="1:2" x14ac:dyDescent="0.25">
      <c r="A910" s="7">
        <v>905</v>
      </c>
      <c r="B910" s="7" t="str">
        <f>"201412006190"</f>
        <v>201412006190</v>
      </c>
    </row>
    <row r="911" spans="1:2" x14ac:dyDescent="0.25">
      <c r="A911" s="7">
        <v>906</v>
      </c>
      <c r="B911" s="7" t="str">
        <f>"00550155"</f>
        <v>00550155</v>
      </c>
    </row>
    <row r="912" spans="1:2" x14ac:dyDescent="0.25">
      <c r="A912" s="7">
        <v>907</v>
      </c>
      <c r="B912" s="7" t="str">
        <f>"201412004650"</f>
        <v>201412004650</v>
      </c>
    </row>
    <row r="913" spans="1:2" x14ac:dyDescent="0.25">
      <c r="A913" s="7">
        <v>908</v>
      </c>
      <c r="B913" s="7" t="str">
        <f>"200712004143"</f>
        <v>200712004143</v>
      </c>
    </row>
    <row r="914" spans="1:2" x14ac:dyDescent="0.25">
      <c r="A914" s="7">
        <v>909</v>
      </c>
      <c r="B914" s="7" t="str">
        <f>"00282061"</f>
        <v>00282061</v>
      </c>
    </row>
    <row r="915" spans="1:2" x14ac:dyDescent="0.25">
      <c r="A915" s="7">
        <v>910</v>
      </c>
      <c r="B915" s="7" t="str">
        <f>"00837111"</f>
        <v>00837111</v>
      </c>
    </row>
    <row r="916" spans="1:2" x14ac:dyDescent="0.25">
      <c r="A916" s="7">
        <v>911</v>
      </c>
      <c r="B916" s="7" t="str">
        <f>"201303000978"</f>
        <v>201303000978</v>
      </c>
    </row>
    <row r="917" spans="1:2" x14ac:dyDescent="0.25">
      <c r="A917" s="7">
        <v>912</v>
      </c>
      <c r="B917" s="7" t="str">
        <f>"00230005"</f>
        <v>00230005</v>
      </c>
    </row>
    <row r="918" spans="1:2" x14ac:dyDescent="0.25">
      <c r="A918" s="7">
        <v>913</v>
      </c>
      <c r="B918" s="7" t="str">
        <f>"200801006221"</f>
        <v>200801006221</v>
      </c>
    </row>
    <row r="919" spans="1:2" x14ac:dyDescent="0.25">
      <c r="A919" s="7">
        <v>914</v>
      </c>
      <c r="B919" s="7" t="str">
        <f>"00487602"</f>
        <v>00487602</v>
      </c>
    </row>
    <row r="920" spans="1:2" x14ac:dyDescent="0.25">
      <c r="A920" s="7">
        <v>915</v>
      </c>
      <c r="B920" s="7" t="str">
        <f>"201402001612"</f>
        <v>201402001612</v>
      </c>
    </row>
    <row r="921" spans="1:2" x14ac:dyDescent="0.25">
      <c r="A921" s="7">
        <v>916</v>
      </c>
      <c r="B921" s="7" t="str">
        <f>"00445036"</f>
        <v>00445036</v>
      </c>
    </row>
    <row r="922" spans="1:2" x14ac:dyDescent="0.25">
      <c r="A922" s="7">
        <v>917</v>
      </c>
      <c r="B922" s="7" t="str">
        <f>"200801011888"</f>
        <v>200801011888</v>
      </c>
    </row>
    <row r="923" spans="1:2" x14ac:dyDescent="0.25">
      <c r="A923" s="7">
        <v>918</v>
      </c>
      <c r="B923" s="7" t="str">
        <f>"201604000540"</f>
        <v>201604000540</v>
      </c>
    </row>
    <row r="924" spans="1:2" x14ac:dyDescent="0.25">
      <c r="A924" s="7">
        <v>919</v>
      </c>
      <c r="B924" s="7" t="str">
        <f>"201304005935"</f>
        <v>201304005935</v>
      </c>
    </row>
    <row r="925" spans="1:2" x14ac:dyDescent="0.25">
      <c r="A925" s="7">
        <v>920</v>
      </c>
      <c r="B925" s="7" t="str">
        <f>"201304002708"</f>
        <v>201304002708</v>
      </c>
    </row>
    <row r="926" spans="1:2" x14ac:dyDescent="0.25">
      <c r="A926" s="7">
        <v>921</v>
      </c>
      <c r="B926" s="7" t="str">
        <f>"200802006484"</f>
        <v>200802006484</v>
      </c>
    </row>
    <row r="927" spans="1:2" x14ac:dyDescent="0.25">
      <c r="A927" s="7">
        <v>922</v>
      </c>
      <c r="B927" s="7" t="str">
        <f>"00194796"</f>
        <v>00194796</v>
      </c>
    </row>
    <row r="928" spans="1:2" x14ac:dyDescent="0.25">
      <c r="A928" s="7">
        <v>923</v>
      </c>
      <c r="B928" s="7" t="str">
        <f>"201304002294"</f>
        <v>201304002294</v>
      </c>
    </row>
    <row r="929" spans="1:2" x14ac:dyDescent="0.25">
      <c r="A929" s="7">
        <v>924</v>
      </c>
      <c r="B929" s="7" t="str">
        <f>"201406013209"</f>
        <v>201406013209</v>
      </c>
    </row>
    <row r="930" spans="1:2" x14ac:dyDescent="0.25">
      <c r="A930" s="7">
        <v>925</v>
      </c>
      <c r="B930" s="7" t="str">
        <f>"201406008325"</f>
        <v>201406008325</v>
      </c>
    </row>
    <row r="931" spans="1:2" x14ac:dyDescent="0.25">
      <c r="A931" s="7">
        <v>926</v>
      </c>
      <c r="B931" s="7" t="str">
        <f>"201304004125"</f>
        <v>201304004125</v>
      </c>
    </row>
    <row r="932" spans="1:2" x14ac:dyDescent="0.25">
      <c r="A932" s="7">
        <v>927</v>
      </c>
      <c r="B932" s="7" t="str">
        <f>"00647665"</f>
        <v>00647665</v>
      </c>
    </row>
    <row r="933" spans="1:2" x14ac:dyDescent="0.25">
      <c r="A933" s="7">
        <v>928</v>
      </c>
      <c r="B933" s="7" t="str">
        <f>"201410003531"</f>
        <v>201410003531</v>
      </c>
    </row>
    <row r="934" spans="1:2" x14ac:dyDescent="0.25">
      <c r="A934" s="7">
        <v>929</v>
      </c>
      <c r="B934" s="7" t="str">
        <f>"00177265"</f>
        <v>00177265</v>
      </c>
    </row>
    <row r="935" spans="1:2" x14ac:dyDescent="0.25">
      <c r="A935" s="7">
        <v>930</v>
      </c>
      <c r="B935" s="7" t="str">
        <f>"00553480"</f>
        <v>00553480</v>
      </c>
    </row>
    <row r="936" spans="1:2" x14ac:dyDescent="0.25">
      <c r="A936" s="7">
        <v>931</v>
      </c>
      <c r="B936" s="7" t="str">
        <f>"201402001515"</f>
        <v>201402001515</v>
      </c>
    </row>
    <row r="937" spans="1:2" x14ac:dyDescent="0.25">
      <c r="A937" s="7">
        <v>932</v>
      </c>
      <c r="B937" s="7" t="str">
        <f>"00615233"</f>
        <v>00615233</v>
      </c>
    </row>
    <row r="938" spans="1:2" x14ac:dyDescent="0.25">
      <c r="A938" s="7">
        <v>933</v>
      </c>
      <c r="B938" s="7" t="str">
        <f>"00851943"</f>
        <v>00851943</v>
      </c>
    </row>
    <row r="939" spans="1:2" x14ac:dyDescent="0.25">
      <c r="A939" s="7">
        <v>934</v>
      </c>
      <c r="B939" s="7" t="str">
        <f>"00113283"</f>
        <v>00113283</v>
      </c>
    </row>
    <row r="940" spans="1:2" x14ac:dyDescent="0.25">
      <c r="A940" s="7">
        <v>935</v>
      </c>
      <c r="B940" s="7" t="str">
        <f>"00833040"</f>
        <v>00833040</v>
      </c>
    </row>
    <row r="941" spans="1:2" x14ac:dyDescent="0.25">
      <c r="A941" s="7">
        <v>936</v>
      </c>
      <c r="B941" s="7" t="str">
        <f>"201410005338"</f>
        <v>201410005338</v>
      </c>
    </row>
    <row r="942" spans="1:2" x14ac:dyDescent="0.25">
      <c r="A942" s="7">
        <v>937</v>
      </c>
      <c r="B942" s="7" t="str">
        <f>"201512004502"</f>
        <v>201512004502</v>
      </c>
    </row>
    <row r="943" spans="1:2" x14ac:dyDescent="0.25">
      <c r="A943" s="7">
        <v>938</v>
      </c>
      <c r="B943" s="7" t="str">
        <f>"201412005007"</f>
        <v>201412005007</v>
      </c>
    </row>
    <row r="944" spans="1:2" x14ac:dyDescent="0.25">
      <c r="A944" s="7">
        <v>939</v>
      </c>
      <c r="B944" s="7" t="str">
        <f>"200802009967"</f>
        <v>200802009967</v>
      </c>
    </row>
    <row r="945" spans="1:2" x14ac:dyDescent="0.25">
      <c r="A945" s="7">
        <v>940</v>
      </c>
      <c r="B945" s="7" t="str">
        <f>"200801005169"</f>
        <v>200801005169</v>
      </c>
    </row>
    <row r="946" spans="1:2" x14ac:dyDescent="0.25">
      <c r="A946" s="7">
        <v>941</v>
      </c>
      <c r="B946" s="7" t="str">
        <f>"201402010442"</f>
        <v>201402010442</v>
      </c>
    </row>
    <row r="947" spans="1:2" x14ac:dyDescent="0.25">
      <c r="A947" s="7">
        <v>942</v>
      </c>
      <c r="B947" s="7" t="str">
        <f>"00776814"</f>
        <v>00776814</v>
      </c>
    </row>
    <row r="948" spans="1:2" x14ac:dyDescent="0.25">
      <c r="A948" s="7">
        <v>943</v>
      </c>
      <c r="B948" s="7" t="str">
        <f>"00105183"</f>
        <v>00105183</v>
      </c>
    </row>
    <row r="949" spans="1:2" x14ac:dyDescent="0.25">
      <c r="A949" s="7">
        <v>944</v>
      </c>
      <c r="B949" s="7" t="str">
        <f>"00786008"</f>
        <v>00786008</v>
      </c>
    </row>
    <row r="950" spans="1:2" x14ac:dyDescent="0.25">
      <c r="A950" s="7">
        <v>945</v>
      </c>
      <c r="B950" s="7" t="str">
        <f>"200801005358"</f>
        <v>200801005358</v>
      </c>
    </row>
    <row r="951" spans="1:2" x14ac:dyDescent="0.25">
      <c r="A951" s="7">
        <v>946</v>
      </c>
      <c r="B951" s="7" t="str">
        <f>"00785709"</f>
        <v>00785709</v>
      </c>
    </row>
    <row r="952" spans="1:2" x14ac:dyDescent="0.25">
      <c r="A952" s="7">
        <v>947</v>
      </c>
      <c r="B952" s="7" t="str">
        <f>"00125280"</f>
        <v>00125280</v>
      </c>
    </row>
    <row r="953" spans="1:2" x14ac:dyDescent="0.25">
      <c r="A953" s="7">
        <v>948</v>
      </c>
      <c r="B953" s="7" t="str">
        <f>"00242683"</f>
        <v>00242683</v>
      </c>
    </row>
    <row r="954" spans="1:2" x14ac:dyDescent="0.25">
      <c r="A954" s="7">
        <v>949</v>
      </c>
      <c r="B954" s="7" t="str">
        <f>"201512004494"</f>
        <v>201512004494</v>
      </c>
    </row>
    <row r="955" spans="1:2" x14ac:dyDescent="0.25">
      <c r="A955" s="7">
        <v>950</v>
      </c>
      <c r="B955" s="7" t="str">
        <f>"200712005394"</f>
        <v>200712005394</v>
      </c>
    </row>
    <row r="956" spans="1:2" x14ac:dyDescent="0.25">
      <c r="A956" s="7">
        <v>951</v>
      </c>
      <c r="B956" s="7" t="str">
        <f>"200802000170"</f>
        <v>200802000170</v>
      </c>
    </row>
    <row r="957" spans="1:2" x14ac:dyDescent="0.25">
      <c r="A957" s="7">
        <v>952</v>
      </c>
      <c r="B957" s="7" t="str">
        <f>"00113267"</f>
        <v>00113267</v>
      </c>
    </row>
    <row r="958" spans="1:2" x14ac:dyDescent="0.25">
      <c r="A958" s="7">
        <v>953</v>
      </c>
      <c r="B958" s="7" t="str">
        <f>"00600145"</f>
        <v>00600145</v>
      </c>
    </row>
    <row r="959" spans="1:2" x14ac:dyDescent="0.25">
      <c r="A959" s="7">
        <v>954</v>
      </c>
      <c r="B959" s="7" t="str">
        <f>"00800414"</f>
        <v>00800414</v>
      </c>
    </row>
    <row r="960" spans="1:2" x14ac:dyDescent="0.25">
      <c r="A960" s="7">
        <v>955</v>
      </c>
      <c r="B960" s="7" t="str">
        <f>"00124412"</f>
        <v>00124412</v>
      </c>
    </row>
    <row r="961" spans="1:2" x14ac:dyDescent="0.25">
      <c r="A961" s="7">
        <v>956</v>
      </c>
      <c r="B961" s="7" t="str">
        <f>"00125028"</f>
        <v>00125028</v>
      </c>
    </row>
    <row r="962" spans="1:2" x14ac:dyDescent="0.25">
      <c r="A962" s="7">
        <v>957</v>
      </c>
      <c r="B962" s="7" t="str">
        <f>"00218722"</f>
        <v>00218722</v>
      </c>
    </row>
    <row r="963" spans="1:2" x14ac:dyDescent="0.25">
      <c r="A963" s="7">
        <v>958</v>
      </c>
      <c r="B963" s="7" t="str">
        <f>"00467737"</f>
        <v>00467737</v>
      </c>
    </row>
    <row r="964" spans="1:2" x14ac:dyDescent="0.25">
      <c r="A964" s="7">
        <v>959</v>
      </c>
      <c r="B964" s="7" t="str">
        <f>"00283519"</f>
        <v>00283519</v>
      </c>
    </row>
    <row r="965" spans="1:2" x14ac:dyDescent="0.25">
      <c r="A965" s="7">
        <v>960</v>
      </c>
      <c r="B965" s="7" t="str">
        <f>"00008578"</f>
        <v>00008578</v>
      </c>
    </row>
    <row r="966" spans="1:2" x14ac:dyDescent="0.25">
      <c r="A966" s="7">
        <v>961</v>
      </c>
      <c r="B966" s="7" t="str">
        <f>"00833790"</f>
        <v>00833790</v>
      </c>
    </row>
    <row r="967" spans="1:2" x14ac:dyDescent="0.25">
      <c r="A967" s="7">
        <v>962</v>
      </c>
      <c r="B967" s="7" t="str">
        <f>"00012805"</f>
        <v>00012805</v>
      </c>
    </row>
    <row r="968" spans="1:2" x14ac:dyDescent="0.25">
      <c r="A968" s="7">
        <v>963</v>
      </c>
      <c r="B968" s="7" t="str">
        <f>"201406014829"</f>
        <v>201406014829</v>
      </c>
    </row>
    <row r="969" spans="1:2" x14ac:dyDescent="0.25">
      <c r="A969" s="7">
        <v>964</v>
      </c>
      <c r="B969" s="7" t="str">
        <f>"00875630"</f>
        <v>00875630</v>
      </c>
    </row>
    <row r="970" spans="1:2" x14ac:dyDescent="0.25">
      <c r="A970" s="7">
        <v>965</v>
      </c>
      <c r="B970" s="7" t="str">
        <f>"00647625"</f>
        <v>00647625</v>
      </c>
    </row>
    <row r="971" spans="1:2" x14ac:dyDescent="0.25">
      <c r="A971" s="7">
        <v>966</v>
      </c>
      <c r="B971" s="7" t="str">
        <f>"00188391"</f>
        <v>00188391</v>
      </c>
    </row>
    <row r="972" spans="1:2" x14ac:dyDescent="0.25">
      <c r="A972" s="7">
        <v>967</v>
      </c>
      <c r="B972" s="7" t="str">
        <f>"00725793"</f>
        <v>00725793</v>
      </c>
    </row>
    <row r="973" spans="1:2" x14ac:dyDescent="0.25">
      <c r="A973" s="7">
        <v>968</v>
      </c>
      <c r="B973" s="7" t="str">
        <f>"00010873"</f>
        <v>00010873</v>
      </c>
    </row>
    <row r="974" spans="1:2" x14ac:dyDescent="0.25">
      <c r="A974" s="7">
        <v>969</v>
      </c>
      <c r="B974" s="7" t="str">
        <f>"201406011483"</f>
        <v>201406011483</v>
      </c>
    </row>
    <row r="975" spans="1:2" x14ac:dyDescent="0.25">
      <c r="A975" s="7">
        <v>970</v>
      </c>
      <c r="B975" s="7" t="str">
        <f>"00351820"</f>
        <v>00351820</v>
      </c>
    </row>
    <row r="976" spans="1:2" x14ac:dyDescent="0.25">
      <c r="A976" s="7">
        <v>971</v>
      </c>
      <c r="B976" s="7" t="str">
        <f>"201511037639"</f>
        <v>201511037639</v>
      </c>
    </row>
    <row r="977" spans="1:2" x14ac:dyDescent="0.25">
      <c r="A977" s="7">
        <v>972</v>
      </c>
      <c r="B977" s="7" t="str">
        <f>"00486154"</f>
        <v>00486154</v>
      </c>
    </row>
    <row r="978" spans="1:2" x14ac:dyDescent="0.25">
      <c r="A978" s="7">
        <v>973</v>
      </c>
      <c r="B978" s="7" t="str">
        <f>"201406010637"</f>
        <v>201406010637</v>
      </c>
    </row>
    <row r="979" spans="1:2" x14ac:dyDescent="0.25">
      <c r="A979" s="7">
        <v>974</v>
      </c>
      <c r="B979" s="7" t="str">
        <f>"201303000219"</f>
        <v>201303000219</v>
      </c>
    </row>
    <row r="980" spans="1:2" x14ac:dyDescent="0.25">
      <c r="A980" s="7">
        <v>975</v>
      </c>
      <c r="B980" s="7" t="str">
        <f>"00869896"</f>
        <v>00869896</v>
      </c>
    </row>
    <row r="981" spans="1:2" x14ac:dyDescent="0.25">
      <c r="A981" s="7">
        <v>976</v>
      </c>
      <c r="B981" s="7" t="str">
        <f>"00120804"</f>
        <v>00120804</v>
      </c>
    </row>
    <row r="982" spans="1:2" x14ac:dyDescent="0.25">
      <c r="A982" s="7">
        <v>977</v>
      </c>
      <c r="B982" s="7" t="str">
        <f>"201506001814"</f>
        <v>201506001814</v>
      </c>
    </row>
    <row r="983" spans="1:2" x14ac:dyDescent="0.25">
      <c r="A983" s="7">
        <v>978</v>
      </c>
      <c r="B983" s="7" t="str">
        <f>"201402004458"</f>
        <v>201402004458</v>
      </c>
    </row>
    <row r="984" spans="1:2" x14ac:dyDescent="0.25">
      <c r="A984" s="7">
        <v>979</v>
      </c>
      <c r="B984" s="7" t="str">
        <f>"201604003354"</f>
        <v>201604003354</v>
      </c>
    </row>
    <row r="985" spans="1:2" x14ac:dyDescent="0.25">
      <c r="A985" s="7">
        <v>980</v>
      </c>
      <c r="B985" s="7" t="str">
        <f>"00550597"</f>
        <v>00550597</v>
      </c>
    </row>
    <row r="986" spans="1:2" x14ac:dyDescent="0.25">
      <c r="A986" s="7">
        <v>981</v>
      </c>
      <c r="B986" s="7" t="str">
        <f>"00219948"</f>
        <v>00219948</v>
      </c>
    </row>
    <row r="987" spans="1:2" x14ac:dyDescent="0.25">
      <c r="A987" s="7">
        <v>982</v>
      </c>
      <c r="B987" s="7" t="str">
        <f>"00126067"</f>
        <v>00126067</v>
      </c>
    </row>
    <row r="988" spans="1:2" x14ac:dyDescent="0.25">
      <c r="A988" s="7">
        <v>983</v>
      </c>
      <c r="B988" s="7" t="str">
        <f>"00170548"</f>
        <v>00170548</v>
      </c>
    </row>
    <row r="989" spans="1:2" x14ac:dyDescent="0.25">
      <c r="A989" s="7">
        <v>984</v>
      </c>
      <c r="B989" s="7" t="str">
        <f>"00227806"</f>
        <v>00227806</v>
      </c>
    </row>
    <row r="990" spans="1:2" x14ac:dyDescent="0.25">
      <c r="A990" s="7">
        <v>985</v>
      </c>
      <c r="B990" s="7" t="str">
        <f>"00753878"</f>
        <v>00753878</v>
      </c>
    </row>
    <row r="991" spans="1:2" x14ac:dyDescent="0.25">
      <c r="A991" s="7">
        <v>986</v>
      </c>
      <c r="B991" s="7" t="str">
        <f>"00113780"</f>
        <v>00113780</v>
      </c>
    </row>
    <row r="992" spans="1:2" x14ac:dyDescent="0.25">
      <c r="A992" s="7">
        <v>987</v>
      </c>
      <c r="B992" s="7" t="str">
        <f>"00772465"</f>
        <v>00772465</v>
      </c>
    </row>
    <row r="993" spans="1:2" x14ac:dyDescent="0.25">
      <c r="A993" s="7">
        <v>988</v>
      </c>
      <c r="B993" s="7" t="str">
        <f>"200801003243"</f>
        <v>200801003243</v>
      </c>
    </row>
    <row r="994" spans="1:2" x14ac:dyDescent="0.25">
      <c r="A994" s="7">
        <v>989</v>
      </c>
      <c r="B994" s="7" t="str">
        <f>"00610968"</f>
        <v>00610968</v>
      </c>
    </row>
    <row r="995" spans="1:2" x14ac:dyDescent="0.25">
      <c r="A995" s="7">
        <v>990</v>
      </c>
      <c r="B995" s="7" t="str">
        <f>"00780829"</f>
        <v>00780829</v>
      </c>
    </row>
    <row r="996" spans="1:2" x14ac:dyDescent="0.25">
      <c r="A996" s="7">
        <v>991</v>
      </c>
      <c r="B996" s="7" t="str">
        <f>"00194829"</f>
        <v>00194829</v>
      </c>
    </row>
    <row r="997" spans="1:2" x14ac:dyDescent="0.25">
      <c r="A997" s="7">
        <v>992</v>
      </c>
      <c r="B997" s="7" t="str">
        <f>"00280681"</f>
        <v>00280681</v>
      </c>
    </row>
    <row r="998" spans="1:2" x14ac:dyDescent="0.25">
      <c r="A998" s="7">
        <v>993</v>
      </c>
      <c r="B998" s="7" t="str">
        <f>"00481405"</f>
        <v>00481405</v>
      </c>
    </row>
    <row r="999" spans="1:2" x14ac:dyDescent="0.25">
      <c r="A999" s="7">
        <v>994</v>
      </c>
      <c r="B999" s="7" t="str">
        <f>"00629349"</f>
        <v>00629349</v>
      </c>
    </row>
    <row r="1000" spans="1:2" x14ac:dyDescent="0.25">
      <c r="A1000" s="7">
        <v>995</v>
      </c>
      <c r="B1000" s="7" t="str">
        <f>"00426272"</f>
        <v>00426272</v>
      </c>
    </row>
    <row r="1001" spans="1:2" x14ac:dyDescent="0.25">
      <c r="A1001" s="7">
        <v>996</v>
      </c>
      <c r="B1001" s="7" t="str">
        <f>"00624516"</f>
        <v>00624516</v>
      </c>
    </row>
    <row r="1002" spans="1:2" x14ac:dyDescent="0.25">
      <c r="A1002" s="7">
        <v>997</v>
      </c>
      <c r="B1002" s="7" t="str">
        <f>"00135378"</f>
        <v>00135378</v>
      </c>
    </row>
    <row r="1003" spans="1:2" x14ac:dyDescent="0.25">
      <c r="A1003" s="7">
        <v>998</v>
      </c>
      <c r="B1003" s="7" t="str">
        <f>"201406017890"</f>
        <v>201406017890</v>
      </c>
    </row>
    <row r="1004" spans="1:2" x14ac:dyDescent="0.25">
      <c r="A1004" s="7">
        <v>999</v>
      </c>
      <c r="B1004" s="7" t="str">
        <f>"201410004696"</f>
        <v>201410004696</v>
      </c>
    </row>
    <row r="1005" spans="1:2" x14ac:dyDescent="0.25">
      <c r="A1005" s="7">
        <v>1000</v>
      </c>
      <c r="B1005" s="7" t="str">
        <f>"00559360"</f>
        <v>00559360</v>
      </c>
    </row>
    <row r="1006" spans="1:2" x14ac:dyDescent="0.25">
      <c r="A1006" s="7">
        <v>1001</v>
      </c>
      <c r="B1006" s="7" t="str">
        <f>"201406000135"</f>
        <v>201406000135</v>
      </c>
    </row>
    <row r="1007" spans="1:2" x14ac:dyDescent="0.25">
      <c r="A1007" s="7">
        <v>1002</v>
      </c>
      <c r="B1007" s="7" t="str">
        <f>"00662189"</f>
        <v>00662189</v>
      </c>
    </row>
    <row r="1008" spans="1:2" x14ac:dyDescent="0.25">
      <c r="A1008" s="7">
        <v>1003</v>
      </c>
      <c r="B1008" s="7" t="str">
        <f>"00785744"</f>
        <v>00785744</v>
      </c>
    </row>
    <row r="1009" spans="1:2" x14ac:dyDescent="0.25">
      <c r="A1009" s="7">
        <v>1004</v>
      </c>
      <c r="B1009" s="7" t="str">
        <f>"00104211"</f>
        <v>00104211</v>
      </c>
    </row>
    <row r="1010" spans="1:2" x14ac:dyDescent="0.25">
      <c r="A1010" s="7">
        <v>1005</v>
      </c>
      <c r="B1010" s="7" t="str">
        <f>"201405000980"</f>
        <v>201405000980</v>
      </c>
    </row>
    <row r="1011" spans="1:2" x14ac:dyDescent="0.25">
      <c r="A1011" s="7">
        <v>1006</v>
      </c>
      <c r="B1011" s="7" t="str">
        <f>"00015239"</f>
        <v>00015239</v>
      </c>
    </row>
    <row r="1012" spans="1:2" x14ac:dyDescent="0.25">
      <c r="A1012" s="7">
        <v>1007</v>
      </c>
      <c r="B1012" s="7" t="str">
        <f>"00714072"</f>
        <v>00714072</v>
      </c>
    </row>
    <row r="1013" spans="1:2" x14ac:dyDescent="0.25">
      <c r="A1013" s="7">
        <v>1008</v>
      </c>
      <c r="B1013" s="7" t="str">
        <f>"200801003677"</f>
        <v>200801003677</v>
      </c>
    </row>
    <row r="1014" spans="1:2" x14ac:dyDescent="0.25">
      <c r="A1014" s="7">
        <v>1009</v>
      </c>
      <c r="B1014" s="7" t="str">
        <f>"00115883"</f>
        <v>00115883</v>
      </c>
    </row>
    <row r="1015" spans="1:2" x14ac:dyDescent="0.25">
      <c r="A1015" s="7">
        <v>1010</v>
      </c>
      <c r="B1015" s="7" t="str">
        <f>"201506001197"</f>
        <v>201506001197</v>
      </c>
    </row>
    <row r="1016" spans="1:2" x14ac:dyDescent="0.25">
      <c r="A1016" s="7">
        <v>1011</v>
      </c>
      <c r="B1016" s="7" t="str">
        <f>"00830318"</f>
        <v>00830318</v>
      </c>
    </row>
    <row r="1017" spans="1:2" x14ac:dyDescent="0.25">
      <c r="A1017" s="7">
        <v>1012</v>
      </c>
      <c r="B1017" s="7" t="str">
        <f>"00786085"</f>
        <v>00786085</v>
      </c>
    </row>
    <row r="1018" spans="1:2" x14ac:dyDescent="0.25">
      <c r="A1018" s="7">
        <v>1013</v>
      </c>
      <c r="B1018" s="7" t="str">
        <f>"201406007432"</f>
        <v>201406007432</v>
      </c>
    </row>
    <row r="1019" spans="1:2" x14ac:dyDescent="0.25">
      <c r="A1019" s="7">
        <v>1014</v>
      </c>
      <c r="B1019" s="7" t="str">
        <f>"201406013260"</f>
        <v>201406013260</v>
      </c>
    </row>
    <row r="1020" spans="1:2" x14ac:dyDescent="0.25">
      <c r="A1020" s="7">
        <v>1015</v>
      </c>
      <c r="B1020" s="7" t="str">
        <f>"00477580"</f>
        <v>00477580</v>
      </c>
    </row>
    <row r="1021" spans="1:2" x14ac:dyDescent="0.25">
      <c r="A1021" s="7">
        <v>1016</v>
      </c>
      <c r="B1021" s="7" t="str">
        <f>"201406013261"</f>
        <v>201406013261</v>
      </c>
    </row>
    <row r="1022" spans="1:2" x14ac:dyDescent="0.25">
      <c r="A1022" s="7">
        <v>1017</v>
      </c>
      <c r="B1022" s="7" t="str">
        <f>"00198383"</f>
        <v>00198383</v>
      </c>
    </row>
    <row r="1023" spans="1:2" x14ac:dyDescent="0.25">
      <c r="A1023" s="7">
        <v>1018</v>
      </c>
      <c r="B1023" s="7" t="str">
        <f>"201505000258"</f>
        <v>201505000258</v>
      </c>
    </row>
    <row r="1024" spans="1:2" x14ac:dyDescent="0.25">
      <c r="A1024" s="7">
        <v>1019</v>
      </c>
      <c r="B1024" s="7" t="str">
        <f>"00825553"</f>
        <v>00825553</v>
      </c>
    </row>
    <row r="1025" spans="1:2" x14ac:dyDescent="0.25">
      <c r="A1025" s="7">
        <v>1020</v>
      </c>
      <c r="B1025" s="7" t="str">
        <f>"201406013715"</f>
        <v>201406013715</v>
      </c>
    </row>
    <row r="1026" spans="1:2" x14ac:dyDescent="0.25">
      <c r="A1026" s="7">
        <v>1021</v>
      </c>
      <c r="B1026" s="7" t="str">
        <f>"00558963"</f>
        <v>00558963</v>
      </c>
    </row>
    <row r="1027" spans="1:2" x14ac:dyDescent="0.25">
      <c r="A1027" s="7">
        <v>1022</v>
      </c>
      <c r="B1027" s="7" t="str">
        <f>"00851355"</f>
        <v>00851355</v>
      </c>
    </row>
    <row r="1028" spans="1:2" x14ac:dyDescent="0.25">
      <c r="A1028" s="7">
        <v>1023</v>
      </c>
      <c r="B1028" s="7" t="str">
        <f>"00240176"</f>
        <v>00240176</v>
      </c>
    </row>
    <row r="1029" spans="1:2" x14ac:dyDescent="0.25">
      <c r="A1029" s="7">
        <v>1024</v>
      </c>
      <c r="B1029" s="7" t="str">
        <f>"201406017717"</f>
        <v>201406017717</v>
      </c>
    </row>
    <row r="1030" spans="1:2" x14ac:dyDescent="0.25">
      <c r="A1030" s="7">
        <v>1025</v>
      </c>
      <c r="B1030" s="7" t="str">
        <f>"00236138"</f>
        <v>00236138</v>
      </c>
    </row>
    <row r="1031" spans="1:2" x14ac:dyDescent="0.25">
      <c r="A1031" s="7">
        <v>1026</v>
      </c>
      <c r="B1031" s="7" t="str">
        <f>"00228704"</f>
        <v>00228704</v>
      </c>
    </row>
    <row r="1032" spans="1:2" x14ac:dyDescent="0.25">
      <c r="A1032" s="7">
        <v>1027</v>
      </c>
      <c r="B1032" s="7" t="str">
        <f>"00845406"</f>
        <v>00845406</v>
      </c>
    </row>
    <row r="1033" spans="1:2" x14ac:dyDescent="0.25">
      <c r="A1033" s="7">
        <v>1028</v>
      </c>
      <c r="B1033" s="7" t="str">
        <f>"00863090"</f>
        <v>00863090</v>
      </c>
    </row>
    <row r="1034" spans="1:2" x14ac:dyDescent="0.25">
      <c r="A1034" s="7">
        <v>1029</v>
      </c>
      <c r="B1034" s="7" t="str">
        <f>"00196101"</f>
        <v>00196101</v>
      </c>
    </row>
    <row r="1035" spans="1:2" x14ac:dyDescent="0.25">
      <c r="A1035" s="7">
        <v>1030</v>
      </c>
      <c r="B1035" s="7" t="str">
        <f>"201506002190"</f>
        <v>201506002190</v>
      </c>
    </row>
    <row r="1036" spans="1:2" x14ac:dyDescent="0.25">
      <c r="A1036" s="7">
        <v>1031</v>
      </c>
      <c r="B1036" s="7" t="str">
        <f>"00107399"</f>
        <v>00107399</v>
      </c>
    </row>
    <row r="1037" spans="1:2" x14ac:dyDescent="0.25">
      <c r="A1037" s="7">
        <v>1032</v>
      </c>
      <c r="B1037" s="7" t="str">
        <f>"201406013629"</f>
        <v>201406013629</v>
      </c>
    </row>
    <row r="1038" spans="1:2" x14ac:dyDescent="0.25">
      <c r="A1038" s="7">
        <v>1033</v>
      </c>
      <c r="B1038" s="7" t="str">
        <f>"201406007076"</f>
        <v>201406007076</v>
      </c>
    </row>
    <row r="1039" spans="1:2" x14ac:dyDescent="0.25">
      <c r="A1039" s="7">
        <v>1034</v>
      </c>
      <c r="B1039" s="7" t="str">
        <f>"201011000112"</f>
        <v>201011000112</v>
      </c>
    </row>
    <row r="1040" spans="1:2" x14ac:dyDescent="0.25">
      <c r="A1040" s="7">
        <v>1035</v>
      </c>
      <c r="B1040" s="7" t="str">
        <f>"201406014947"</f>
        <v>201406014947</v>
      </c>
    </row>
    <row r="1041" spans="1:2" x14ac:dyDescent="0.25">
      <c r="A1041" s="7">
        <v>1036</v>
      </c>
      <c r="B1041" s="7" t="str">
        <f>"201406015972"</f>
        <v>201406015972</v>
      </c>
    </row>
    <row r="1042" spans="1:2" x14ac:dyDescent="0.25">
      <c r="A1042" s="7">
        <v>1037</v>
      </c>
      <c r="B1042" s="7" t="str">
        <f>"00090922"</f>
        <v>00090922</v>
      </c>
    </row>
    <row r="1043" spans="1:2" x14ac:dyDescent="0.25">
      <c r="A1043" s="7">
        <v>1038</v>
      </c>
      <c r="B1043" s="7" t="str">
        <f>"201406000070"</f>
        <v>201406000070</v>
      </c>
    </row>
    <row r="1044" spans="1:2" x14ac:dyDescent="0.25">
      <c r="A1044" s="7">
        <v>1039</v>
      </c>
      <c r="B1044" s="7" t="str">
        <f>"00238652"</f>
        <v>00238652</v>
      </c>
    </row>
    <row r="1045" spans="1:2" x14ac:dyDescent="0.25">
      <c r="A1045" s="7">
        <v>1040</v>
      </c>
      <c r="B1045" s="7" t="str">
        <f>"201304000618"</f>
        <v>201304000618</v>
      </c>
    </row>
    <row r="1046" spans="1:2" x14ac:dyDescent="0.25">
      <c r="A1046" s="7">
        <v>1041</v>
      </c>
      <c r="B1046" s="7" t="str">
        <f>"00874528"</f>
        <v>00874528</v>
      </c>
    </row>
    <row r="1047" spans="1:2" x14ac:dyDescent="0.25">
      <c r="A1047" s="7">
        <v>1042</v>
      </c>
      <c r="B1047" s="7" t="str">
        <f>"201402012338"</f>
        <v>201402012338</v>
      </c>
    </row>
    <row r="1048" spans="1:2" x14ac:dyDescent="0.25">
      <c r="A1048" s="7">
        <v>1043</v>
      </c>
      <c r="B1048" s="7" t="str">
        <f>"201304002874"</f>
        <v>201304002874</v>
      </c>
    </row>
    <row r="1049" spans="1:2" x14ac:dyDescent="0.25">
      <c r="A1049" s="7">
        <v>1044</v>
      </c>
      <c r="B1049" s="7" t="str">
        <f>"00165875"</f>
        <v>00165875</v>
      </c>
    </row>
    <row r="1050" spans="1:2" x14ac:dyDescent="0.25">
      <c r="A1050" s="7">
        <v>1045</v>
      </c>
      <c r="B1050" s="7" t="str">
        <f>"00793698"</f>
        <v>00793698</v>
      </c>
    </row>
    <row r="1051" spans="1:2" x14ac:dyDescent="0.25">
      <c r="A1051" s="7">
        <v>1046</v>
      </c>
      <c r="B1051" s="7" t="str">
        <f>"201406011517"</f>
        <v>201406011517</v>
      </c>
    </row>
    <row r="1052" spans="1:2" x14ac:dyDescent="0.25">
      <c r="A1052" s="7">
        <v>1047</v>
      </c>
      <c r="B1052" s="7" t="str">
        <f>"201412004503"</f>
        <v>201412004503</v>
      </c>
    </row>
    <row r="1053" spans="1:2" x14ac:dyDescent="0.25">
      <c r="A1053" s="7">
        <v>1048</v>
      </c>
      <c r="B1053" s="7" t="str">
        <f>"00321242"</f>
        <v>00321242</v>
      </c>
    </row>
    <row r="1054" spans="1:2" x14ac:dyDescent="0.25">
      <c r="A1054" s="7">
        <v>1049</v>
      </c>
      <c r="B1054" s="7" t="str">
        <f>"201402000826"</f>
        <v>201402000826</v>
      </c>
    </row>
    <row r="1055" spans="1:2" x14ac:dyDescent="0.25">
      <c r="A1055" s="7">
        <v>1050</v>
      </c>
      <c r="B1055" s="7" t="str">
        <f>"00736794"</f>
        <v>00736794</v>
      </c>
    </row>
    <row r="1056" spans="1:2" x14ac:dyDescent="0.25">
      <c r="A1056" s="7">
        <v>1051</v>
      </c>
      <c r="B1056" s="7" t="str">
        <f>"00118156"</f>
        <v>00118156</v>
      </c>
    </row>
    <row r="1057" spans="1:2" x14ac:dyDescent="0.25">
      <c r="A1057" s="7">
        <v>1052</v>
      </c>
      <c r="B1057" s="7" t="str">
        <f>"201506002832"</f>
        <v>201506002832</v>
      </c>
    </row>
    <row r="1058" spans="1:2" x14ac:dyDescent="0.25">
      <c r="A1058" s="7">
        <v>1053</v>
      </c>
      <c r="B1058" s="7" t="str">
        <f>"00876495"</f>
        <v>00876495</v>
      </c>
    </row>
    <row r="1059" spans="1:2" x14ac:dyDescent="0.25">
      <c r="A1059" s="7">
        <v>1054</v>
      </c>
      <c r="B1059" s="7" t="str">
        <f>"201406019073"</f>
        <v>201406019073</v>
      </c>
    </row>
    <row r="1060" spans="1:2" x14ac:dyDescent="0.25">
      <c r="A1060" s="7">
        <v>1055</v>
      </c>
      <c r="B1060" s="7" t="str">
        <f>"00766802"</f>
        <v>00766802</v>
      </c>
    </row>
    <row r="1061" spans="1:2" x14ac:dyDescent="0.25">
      <c r="A1061" s="7">
        <v>1056</v>
      </c>
      <c r="B1061" s="7" t="str">
        <f>"00872060"</f>
        <v>00872060</v>
      </c>
    </row>
    <row r="1062" spans="1:2" x14ac:dyDescent="0.25">
      <c r="A1062" s="7">
        <v>1057</v>
      </c>
      <c r="B1062" s="7" t="str">
        <f>"00184331"</f>
        <v>00184331</v>
      </c>
    </row>
    <row r="1063" spans="1:2" x14ac:dyDescent="0.25">
      <c r="A1063" s="7">
        <v>1058</v>
      </c>
      <c r="B1063" s="7" t="str">
        <f>"00226977"</f>
        <v>00226977</v>
      </c>
    </row>
    <row r="1064" spans="1:2" x14ac:dyDescent="0.25">
      <c r="A1064" s="7">
        <v>1059</v>
      </c>
      <c r="B1064" s="7" t="str">
        <f>"00803594"</f>
        <v>00803594</v>
      </c>
    </row>
    <row r="1065" spans="1:2" x14ac:dyDescent="0.25">
      <c r="A1065" s="7">
        <v>1060</v>
      </c>
      <c r="B1065" s="7" t="str">
        <f>"00607008"</f>
        <v>00607008</v>
      </c>
    </row>
    <row r="1066" spans="1:2" x14ac:dyDescent="0.25">
      <c r="A1066" s="7">
        <v>1061</v>
      </c>
      <c r="B1066" s="7" t="str">
        <f>"00043665"</f>
        <v>00043665</v>
      </c>
    </row>
    <row r="1067" spans="1:2" x14ac:dyDescent="0.25">
      <c r="A1067" s="7">
        <v>1062</v>
      </c>
      <c r="B1067" s="7" t="str">
        <f>"00116770"</f>
        <v>00116770</v>
      </c>
    </row>
    <row r="1068" spans="1:2" x14ac:dyDescent="0.25">
      <c r="A1068" s="7">
        <v>1063</v>
      </c>
      <c r="B1068" s="7" t="str">
        <f>"00741663"</f>
        <v>00741663</v>
      </c>
    </row>
    <row r="1069" spans="1:2" x14ac:dyDescent="0.25">
      <c r="A1069" s="7">
        <v>1064</v>
      </c>
      <c r="B1069" s="7" t="str">
        <f>"201406001909"</f>
        <v>201406001909</v>
      </c>
    </row>
    <row r="1070" spans="1:2" x14ac:dyDescent="0.25">
      <c r="A1070" s="7">
        <v>1065</v>
      </c>
      <c r="B1070" s="7" t="str">
        <f>"00870260"</f>
        <v>00870260</v>
      </c>
    </row>
    <row r="1071" spans="1:2" x14ac:dyDescent="0.25">
      <c r="A1071" s="7">
        <v>1066</v>
      </c>
      <c r="B1071" s="7" t="str">
        <f>"00850426"</f>
        <v>00850426</v>
      </c>
    </row>
    <row r="1072" spans="1:2" x14ac:dyDescent="0.25">
      <c r="A1072" s="7">
        <v>1067</v>
      </c>
      <c r="B1072" s="7" t="str">
        <f>"200805000968"</f>
        <v>200805000968</v>
      </c>
    </row>
    <row r="1073" spans="1:2" x14ac:dyDescent="0.25">
      <c r="A1073" s="7">
        <v>1068</v>
      </c>
      <c r="B1073" s="7" t="str">
        <f>"00242226"</f>
        <v>00242226</v>
      </c>
    </row>
    <row r="1074" spans="1:2" x14ac:dyDescent="0.25">
      <c r="A1074" s="7">
        <v>1069</v>
      </c>
      <c r="B1074" s="7" t="str">
        <f>"201502003031"</f>
        <v>201502003031</v>
      </c>
    </row>
    <row r="1075" spans="1:2" x14ac:dyDescent="0.25">
      <c r="A1075" s="7">
        <v>1070</v>
      </c>
      <c r="B1075" s="7" t="str">
        <f>"00524788"</f>
        <v>00524788</v>
      </c>
    </row>
    <row r="1076" spans="1:2" x14ac:dyDescent="0.25">
      <c r="A1076" s="7">
        <v>1071</v>
      </c>
      <c r="B1076" s="7" t="str">
        <f>"201402001188"</f>
        <v>201402001188</v>
      </c>
    </row>
    <row r="1077" spans="1:2" x14ac:dyDescent="0.25">
      <c r="A1077" s="7">
        <v>1072</v>
      </c>
      <c r="B1077" s="7" t="str">
        <f>"00832031"</f>
        <v>00832031</v>
      </c>
    </row>
    <row r="1078" spans="1:2" x14ac:dyDescent="0.25">
      <c r="A1078" s="7">
        <v>1073</v>
      </c>
      <c r="B1078" s="7" t="str">
        <f>"00435071"</f>
        <v>00435071</v>
      </c>
    </row>
    <row r="1079" spans="1:2" x14ac:dyDescent="0.25">
      <c r="A1079" s="7">
        <v>1074</v>
      </c>
      <c r="B1079" s="7" t="str">
        <f>"00601911"</f>
        <v>00601911</v>
      </c>
    </row>
    <row r="1080" spans="1:2" x14ac:dyDescent="0.25">
      <c r="A1080" s="7">
        <v>1075</v>
      </c>
      <c r="B1080" s="7" t="str">
        <f>"00772820"</f>
        <v>00772820</v>
      </c>
    </row>
    <row r="1081" spans="1:2" x14ac:dyDescent="0.25">
      <c r="A1081" s="7">
        <v>1076</v>
      </c>
      <c r="B1081" s="7" t="str">
        <f>"00127017"</f>
        <v>00127017</v>
      </c>
    </row>
    <row r="1082" spans="1:2" x14ac:dyDescent="0.25">
      <c r="A1082" s="7">
        <v>1077</v>
      </c>
      <c r="B1082" s="7" t="str">
        <f>"00717160"</f>
        <v>00717160</v>
      </c>
    </row>
    <row r="1083" spans="1:2" x14ac:dyDescent="0.25">
      <c r="A1083" s="7">
        <v>1078</v>
      </c>
      <c r="B1083" s="7" t="str">
        <f>"00796317"</f>
        <v>00796317</v>
      </c>
    </row>
    <row r="1084" spans="1:2" x14ac:dyDescent="0.25">
      <c r="A1084" s="7">
        <v>1079</v>
      </c>
      <c r="B1084" s="7" t="str">
        <f>"201409001200"</f>
        <v>201409001200</v>
      </c>
    </row>
    <row r="1085" spans="1:2" x14ac:dyDescent="0.25">
      <c r="A1085" s="7">
        <v>1080</v>
      </c>
      <c r="B1085" s="7" t="str">
        <f>"00794061"</f>
        <v>00794061</v>
      </c>
    </row>
    <row r="1086" spans="1:2" x14ac:dyDescent="0.25">
      <c r="A1086" s="7">
        <v>1081</v>
      </c>
      <c r="B1086" s="7" t="str">
        <f>"00608851"</f>
        <v>00608851</v>
      </c>
    </row>
    <row r="1087" spans="1:2" x14ac:dyDescent="0.25">
      <c r="A1087" s="7">
        <v>1082</v>
      </c>
      <c r="B1087" s="7" t="str">
        <f>"200801005459"</f>
        <v>200801005459</v>
      </c>
    </row>
    <row r="1088" spans="1:2" x14ac:dyDescent="0.25">
      <c r="A1088" s="7">
        <v>1083</v>
      </c>
      <c r="B1088" s="7" t="str">
        <f>"200801010955"</f>
        <v>200801010955</v>
      </c>
    </row>
    <row r="1089" spans="1:2" x14ac:dyDescent="0.25">
      <c r="A1089" s="7">
        <v>1084</v>
      </c>
      <c r="B1089" s="7" t="str">
        <f>"00715511"</f>
        <v>00715511</v>
      </c>
    </row>
    <row r="1090" spans="1:2" x14ac:dyDescent="0.25">
      <c r="A1090" s="7">
        <v>1085</v>
      </c>
      <c r="B1090" s="7" t="str">
        <f>"00466293"</f>
        <v>00466293</v>
      </c>
    </row>
    <row r="1091" spans="1:2" x14ac:dyDescent="0.25">
      <c r="A1091" s="7">
        <v>1086</v>
      </c>
      <c r="B1091" s="7" t="str">
        <f>"00557016"</f>
        <v>00557016</v>
      </c>
    </row>
    <row r="1092" spans="1:2" x14ac:dyDescent="0.25">
      <c r="A1092" s="7">
        <v>1087</v>
      </c>
      <c r="B1092" s="7" t="str">
        <f>"201304003715"</f>
        <v>201304003715</v>
      </c>
    </row>
    <row r="1093" spans="1:2" x14ac:dyDescent="0.25">
      <c r="A1093" s="7">
        <v>1088</v>
      </c>
      <c r="B1093" s="7" t="str">
        <f>"00772688"</f>
        <v>00772688</v>
      </c>
    </row>
    <row r="1094" spans="1:2" x14ac:dyDescent="0.25">
      <c r="A1094" s="7">
        <v>1089</v>
      </c>
      <c r="B1094" s="7" t="str">
        <f>"00131555"</f>
        <v>00131555</v>
      </c>
    </row>
    <row r="1095" spans="1:2" x14ac:dyDescent="0.25">
      <c r="A1095" s="7">
        <v>1090</v>
      </c>
      <c r="B1095" s="7" t="str">
        <f>"201604000003"</f>
        <v>201604000003</v>
      </c>
    </row>
    <row r="1096" spans="1:2" x14ac:dyDescent="0.25">
      <c r="A1096" s="7">
        <v>1091</v>
      </c>
      <c r="B1096" s="7" t="str">
        <f>"00051369"</f>
        <v>00051369</v>
      </c>
    </row>
    <row r="1097" spans="1:2" x14ac:dyDescent="0.25">
      <c r="A1097" s="7">
        <v>1092</v>
      </c>
      <c r="B1097" s="7" t="str">
        <f>"00118909"</f>
        <v>00118909</v>
      </c>
    </row>
    <row r="1098" spans="1:2" x14ac:dyDescent="0.25">
      <c r="A1098" s="7">
        <v>1093</v>
      </c>
      <c r="B1098" s="7" t="str">
        <f>"00876493"</f>
        <v>00876493</v>
      </c>
    </row>
    <row r="1099" spans="1:2" x14ac:dyDescent="0.25">
      <c r="A1099" s="7">
        <v>1094</v>
      </c>
      <c r="B1099" s="7" t="str">
        <f>"00122168"</f>
        <v>00122168</v>
      </c>
    </row>
    <row r="1100" spans="1:2" x14ac:dyDescent="0.25">
      <c r="A1100" s="7">
        <v>1095</v>
      </c>
      <c r="B1100" s="7" t="str">
        <f>"201411002293"</f>
        <v>201411002293</v>
      </c>
    </row>
    <row r="1101" spans="1:2" x14ac:dyDescent="0.25">
      <c r="A1101" s="7">
        <v>1096</v>
      </c>
      <c r="B1101" s="7" t="str">
        <f>"00274635"</f>
        <v>00274635</v>
      </c>
    </row>
    <row r="1102" spans="1:2" x14ac:dyDescent="0.25">
      <c r="A1102" s="7">
        <v>1097</v>
      </c>
      <c r="B1102" s="7" t="str">
        <f>"200712000548"</f>
        <v>200712000548</v>
      </c>
    </row>
    <row r="1103" spans="1:2" x14ac:dyDescent="0.25">
      <c r="A1103" s="7">
        <v>1098</v>
      </c>
      <c r="B1103" s="7" t="str">
        <f>"201303000225"</f>
        <v>201303000225</v>
      </c>
    </row>
    <row r="1104" spans="1:2" x14ac:dyDescent="0.25">
      <c r="A1104" s="7">
        <v>1099</v>
      </c>
      <c r="B1104" s="7" t="str">
        <f>"00473785"</f>
        <v>00473785</v>
      </c>
    </row>
    <row r="1105" spans="1:2" x14ac:dyDescent="0.25">
      <c r="A1105" s="7">
        <v>1100</v>
      </c>
      <c r="B1105" s="7" t="str">
        <f>"00435785"</f>
        <v>00435785</v>
      </c>
    </row>
    <row r="1106" spans="1:2" x14ac:dyDescent="0.25">
      <c r="A1106" s="7">
        <v>1101</v>
      </c>
      <c r="B1106" s="7" t="str">
        <f>"201603000130"</f>
        <v>201603000130</v>
      </c>
    </row>
    <row r="1107" spans="1:2" x14ac:dyDescent="0.25">
      <c r="A1107" s="7">
        <v>1102</v>
      </c>
      <c r="B1107" s="7" t="str">
        <f>"00141841"</f>
        <v>00141841</v>
      </c>
    </row>
    <row r="1108" spans="1:2" x14ac:dyDescent="0.25">
      <c r="A1108" s="7">
        <v>1103</v>
      </c>
      <c r="B1108" s="7" t="str">
        <f>"00538611"</f>
        <v>00538611</v>
      </c>
    </row>
    <row r="1109" spans="1:2" x14ac:dyDescent="0.25">
      <c r="A1109" s="7">
        <v>1104</v>
      </c>
      <c r="B1109" s="7" t="str">
        <f>"201504004733"</f>
        <v>201504004733</v>
      </c>
    </row>
    <row r="1110" spans="1:2" x14ac:dyDescent="0.25">
      <c r="A1110" s="7">
        <v>1105</v>
      </c>
      <c r="B1110" s="7" t="str">
        <f>"200712002291"</f>
        <v>200712002291</v>
      </c>
    </row>
    <row r="1111" spans="1:2" x14ac:dyDescent="0.25">
      <c r="A1111" s="7">
        <v>1106</v>
      </c>
      <c r="B1111" s="7" t="str">
        <f>"200712000665"</f>
        <v>200712000665</v>
      </c>
    </row>
    <row r="1112" spans="1:2" x14ac:dyDescent="0.25">
      <c r="A1112" s="7">
        <v>1107</v>
      </c>
      <c r="B1112" s="7" t="str">
        <f>"00114717"</f>
        <v>00114717</v>
      </c>
    </row>
    <row r="1113" spans="1:2" x14ac:dyDescent="0.25">
      <c r="A1113" s="7">
        <v>1108</v>
      </c>
      <c r="B1113" s="7" t="str">
        <f>"201511025337"</f>
        <v>201511025337</v>
      </c>
    </row>
    <row r="1114" spans="1:2" x14ac:dyDescent="0.25">
      <c r="A1114" s="7">
        <v>1109</v>
      </c>
      <c r="B1114" s="7" t="str">
        <f>"00733338"</f>
        <v>00733338</v>
      </c>
    </row>
    <row r="1115" spans="1:2" x14ac:dyDescent="0.25">
      <c r="A1115" s="7">
        <v>1110</v>
      </c>
      <c r="B1115" s="7" t="str">
        <f>"201412006287"</f>
        <v>201412006287</v>
      </c>
    </row>
    <row r="1116" spans="1:2" x14ac:dyDescent="0.25">
      <c r="A1116" s="7">
        <v>1111</v>
      </c>
      <c r="B1116" s="7" t="str">
        <f>"201406014428"</f>
        <v>201406014428</v>
      </c>
    </row>
    <row r="1117" spans="1:2" x14ac:dyDescent="0.25">
      <c r="A1117" s="7">
        <v>1112</v>
      </c>
      <c r="B1117" s="7" t="str">
        <f>"00620133"</f>
        <v>00620133</v>
      </c>
    </row>
    <row r="1118" spans="1:2" x14ac:dyDescent="0.25">
      <c r="A1118" s="7">
        <v>1113</v>
      </c>
      <c r="B1118" s="7" t="str">
        <f>"201304004518"</f>
        <v>201304004518</v>
      </c>
    </row>
    <row r="1119" spans="1:2" x14ac:dyDescent="0.25">
      <c r="A1119" s="7">
        <v>1114</v>
      </c>
      <c r="B1119" s="7" t="str">
        <f>"201511028976"</f>
        <v>201511028976</v>
      </c>
    </row>
    <row r="1120" spans="1:2" x14ac:dyDescent="0.25">
      <c r="A1120" s="7">
        <v>1115</v>
      </c>
      <c r="B1120" s="7" t="str">
        <f>"00142478"</f>
        <v>00142478</v>
      </c>
    </row>
    <row r="1121" spans="1:2" x14ac:dyDescent="0.25">
      <c r="A1121" s="7">
        <v>1116</v>
      </c>
      <c r="B1121" s="7" t="str">
        <f>"201410012331"</f>
        <v>201410012331</v>
      </c>
    </row>
    <row r="1122" spans="1:2" x14ac:dyDescent="0.25">
      <c r="A1122" s="7">
        <v>1117</v>
      </c>
      <c r="B1122" s="7" t="str">
        <f>"00633792"</f>
        <v>00633792</v>
      </c>
    </row>
    <row r="1123" spans="1:2" x14ac:dyDescent="0.25">
      <c r="A1123" s="7">
        <v>1118</v>
      </c>
      <c r="B1123" s="7" t="str">
        <f>"00874671"</f>
        <v>00874671</v>
      </c>
    </row>
    <row r="1124" spans="1:2" x14ac:dyDescent="0.25">
      <c r="A1124" s="7">
        <v>1119</v>
      </c>
      <c r="B1124" s="7" t="str">
        <f>"00564249"</f>
        <v>00564249</v>
      </c>
    </row>
    <row r="1125" spans="1:2" x14ac:dyDescent="0.25">
      <c r="A1125" s="7">
        <v>1120</v>
      </c>
      <c r="B1125" s="7" t="str">
        <f>"201406002324"</f>
        <v>201406002324</v>
      </c>
    </row>
    <row r="1126" spans="1:2" x14ac:dyDescent="0.25">
      <c r="A1126" s="7">
        <v>1121</v>
      </c>
      <c r="B1126" s="7" t="str">
        <f>"201506000592"</f>
        <v>201506000592</v>
      </c>
    </row>
    <row r="1127" spans="1:2" x14ac:dyDescent="0.25">
      <c r="A1127" s="7">
        <v>1122</v>
      </c>
      <c r="B1127" s="7" t="str">
        <f>"201402004519"</f>
        <v>201402004519</v>
      </c>
    </row>
    <row r="1128" spans="1:2" x14ac:dyDescent="0.25">
      <c r="A1128" s="7">
        <v>1123</v>
      </c>
      <c r="B1128" s="7" t="str">
        <f>"200809000497"</f>
        <v>200809000497</v>
      </c>
    </row>
    <row r="1129" spans="1:2" x14ac:dyDescent="0.25">
      <c r="A1129" s="7">
        <v>1124</v>
      </c>
      <c r="B1129" s="7" t="str">
        <f>"00874939"</f>
        <v>00874939</v>
      </c>
    </row>
    <row r="1130" spans="1:2" x14ac:dyDescent="0.25">
      <c r="A1130" s="7">
        <v>1125</v>
      </c>
      <c r="B1130" s="7" t="str">
        <f>"201506001521"</f>
        <v>201506001521</v>
      </c>
    </row>
    <row r="1131" spans="1:2" x14ac:dyDescent="0.25">
      <c r="A1131" s="7">
        <v>1126</v>
      </c>
      <c r="B1131" s="7" t="str">
        <f>"201406002330"</f>
        <v>201406002330</v>
      </c>
    </row>
    <row r="1132" spans="1:2" x14ac:dyDescent="0.25">
      <c r="A1132" s="7">
        <v>1127</v>
      </c>
      <c r="B1132" s="7" t="str">
        <f>"201406012532"</f>
        <v>201406012532</v>
      </c>
    </row>
    <row r="1133" spans="1:2" x14ac:dyDescent="0.25">
      <c r="A1133" s="7">
        <v>1128</v>
      </c>
      <c r="B1133" s="7" t="str">
        <f>"00876373"</f>
        <v>00876373</v>
      </c>
    </row>
    <row r="1134" spans="1:2" x14ac:dyDescent="0.25">
      <c r="A1134" s="7">
        <v>1129</v>
      </c>
      <c r="B1134" s="7" t="str">
        <f>"00829261"</f>
        <v>00829261</v>
      </c>
    </row>
    <row r="1135" spans="1:2" x14ac:dyDescent="0.25">
      <c r="A1135" s="7">
        <v>1130</v>
      </c>
      <c r="B1135" s="7" t="str">
        <f>"00828910"</f>
        <v>00828910</v>
      </c>
    </row>
    <row r="1136" spans="1:2" x14ac:dyDescent="0.25">
      <c r="A1136" s="7">
        <v>1131</v>
      </c>
      <c r="B1136" s="7" t="str">
        <f>"00120504"</f>
        <v>00120504</v>
      </c>
    </row>
    <row r="1137" spans="1:2" x14ac:dyDescent="0.25">
      <c r="A1137" s="7">
        <v>1132</v>
      </c>
      <c r="B1137" s="7" t="str">
        <f>"201304004069"</f>
        <v>201304004069</v>
      </c>
    </row>
    <row r="1138" spans="1:2" x14ac:dyDescent="0.25">
      <c r="A1138" s="7">
        <v>1133</v>
      </c>
      <c r="B1138" s="7" t="str">
        <f>"00121521"</f>
        <v>00121521</v>
      </c>
    </row>
    <row r="1139" spans="1:2" x14ac:dyDescent="0.25">
      <c r="A1139" s="7">
        <v>1134</v>
      </c>
      <c r="B1139" s="7" t="str">
        <f>"200801011089"</f>
        <v>200801011089</v>
      </c>
    </row>
    <row r="1140" spans="1:2" x14ac:dyDescent="0.25">
      <c r="A1140" s="7">
        <v>1135</v>
      </c>
      <c r="B1140" s="7" t="str">
        <f>"00127026"</f>
        <v>00127026</v>
      </c>
    </row>
    <row r="1141" spans="1:2" x14ac:dyDescent="0.25">
      <c r="A1141" s="7">
        <v>1136</v>
      </c>
      <c r="B1141" s="7" t="str">
        <f>"201406010263"</f>
        <v>201406010263</v>
      </c>
    </row>
    <row r="1142" spans="1:2" x14ac:dyDescent="0.25">
      <c r="A1142" s="7">
        <v>1137</v>
      </c>
      <c r="B1142" s="7" t="str">
        <f>"200801009597"</f>
        <v>200801009597</v>
      </c>
    </row>
    <row r="1143" spans="1:2" x14ac:dyDescent="0.25">
      <c r="A1143" s="7">
        <v>1138</v>
      </c>
      <c r="B1143" s="7" t="str">
        <f>"201304004511"</f>
        <v>201304004511</v>
      </c>
    </row>
    <row r="1144" spans="1:2" x14ac:dyDescent="0.25">
      <c r="A1144" s="7">
        <v>1139</v>
      </c>
      <c r="B1144" s="7" t="str">
        <f>"00236380"</f>
        <v>00236380</v>
      </c>
    </row>
    <row r="1145" spans="1:2" x14ac:dyDescent="0.25">
      <c r="A1145" s="7">
        <v>1140</v>
      </c>
      <c r="B1145" s="7" t="str">
        <f>"201505000436"</f>
        <v>201505000436</v>
      </c>
    </row>
    <row r="1146" spans="1:2" x14ac:dyDescent="0.25">
      <c r="A1146" s="7">
        <v>1141</v>
      </c>
      <c r="B1146" s="7" t="str">
        <f>"201412004855"</f>
        <v>201412004855</v>
      </c>
    </row>
    <row r="1147" spans="1:2" x14ac:dyDescent="0.25">
      <c r="A1147" s="7">
        <v>1142</v>
      </c>
      <c r="B1147" s="7" t="str">
        <f>"201406010957"</f>
        <v>201406010957</v>
      </c>
    </row>
    <row r="1148" spans="1:2" x14ac:dyDescent="0.25">
      <c r="A1148" s="7">
        <v>1143</v>
      </c>
      <c r="B1148" s="7" t="str">
        <f>"00812159"</f>
        <v>00812159</v>
      </c>
    </row>
    <row r="1149" spans="1:2" x14ac:dyDescent="0.25">
      <c r="A1149" s="7">
        <v>1144</v>
      </c>
      <c r="B1149" s="7" t="str">
        <f>"200801009948"</f>
        <v>200801009948</v>
      </c>
    </row>
    <row r="1150" spans="1:2" x14ac:dyDescent="0.25">
      <c r="A1150" s="7">
        <v>1145</v>
      </c>
      <c r="B1150" s="7" t="str">
        <f>"00619581"</f>
        <v>00619581</v>
      </c>
    </row>
    <row r="1151" spans="1:2" x14ac:dyDescent="0.25">
      <c r="A1151" s="7">
        <v>1146</v>
      </c>
      <c r="B1151" s="7" t="str">
        <f>"00704478"</f>
        <v>00704478</v>
      </c>
    </row>
    <row r="1152" spans="1:2" x14ac:dyDescent="0.25">
      <c r="A1152" s="7">
        <v>1147</v>
      </c>
      <c r="B1152" s="7" t="str">
        <f>"201402001036"</f>
        <v>201402001036</v>
      </c>
    </row>
    <row r="1153" spans="1:2" x14ac:dyDescent="0.25">
      <c r="A1153" s="7">
        <v>1148</v>
      </c>
      <c r="B1153" s="7" t="str">
        <f>"00170182"</f>
        <v>00170182</v>
      </c>
    </row>
    <row r="1154" spans="1:2" x14ac:dyDescent="0.25">
      <c r="A1154" s="7">
        <v>1149</v>
      </c>
      <c r="B1154" s="7" t="str">
        <f>"201502002482"</f>
        <v>201502002482</v>
      </c>
    </row>
    <row r="1155" spans="1:2" x14ac:dyDescent="0.25">
      <c r="A1155" s="7">
        <v>1150</v>
      </c>
      <c r="B1155" s="7" t="str">
        <f>"200801003881"</f>
        <v>200801003881</v>
      </c>
    </row>
    <row r="1156" spans="1:2" x14ac:dyDescent="0.25">
      <c r="A1156" s="7">
        <v>1151</v>
      </c>
      <c r="B1156" s="7" t="str">
        <f>"00489235"</f>
        <v>00489235</v>
      </c>
    </row>
    <row r="1157" spans="1:2" x14ac:dyDescent="0.25">
      <c r="A1157" s="7">
        <v>1152</v>
      </c>
      <c r="B1157" s="7" t="str">
        <f>"00837667"</f>
        <v>00837667</v>
      </c>
    </row>
    <row r="1158" spans="1:2" x14ac:dyDescent="0.25">
      <c r="A1158" s="7">
        <v>1153</v>
      </c>
      <c r="B1158" s="7" t="str">
        <f>"201412002196"</f>
        <v>201412002196</v>
      </c>
    </row>
    <row r="1159" spans="1:2" x14ac:dyDescent="0.25">
      <c r="A1159" s="7">
        <v>1154</v>
      </c>
      <c r="B1159" s="7" t="str">
        <f>"00113315"</f>
        <v>00113315</v>
      </c>
    </row>
    <row r="1160" spans="1:2" x14ac:dyDescent="0.25">
      <c r="A1160" s="7">
        <v>1155</v>
      </c>
      <c r="B1160" s="7" t="str">
        <f>"00123999"</f>
        <v>00123999</v>
      </c>
    </row>
    <row r="1161" spans="1:2" x14ac:dyDescent="0.25">
      <c r="A1161" s="7">
        <v>1156</v>
      </c>
      <c r="B1161" s="7" t="str">
        <f>"201406011341"</f>
        <v>201406011341</v>
      </c>
    </row>
    <row r="1162" spans="1:2" x14ac:dyDescent="0.25">
      <c r="A1162" s="7">
        <v>1157</v>
      </c>
      <c r="B1162" s="7" t="str">
        <f>"00142895"</f>
        <v>00142895</v>
      </c>
    </row>
    <row r="1163" spans="1:2" x14ac:dyDescent="0.25">
      <c r="A1163" s="7">
        <v>1158</v>
      </c>
      <c r="B1163" s="7" t="str">
        <f>"00499065"</f>
        <v>00499065</v>
      </c>
    </row>
    <row r="1164" spans="1:2" x14ac:dyDescent="0.25">
      <c r="A1164" s="7">
        <v>1159</v>
      </c>
      <c r="B1164" s="7" t="str">
        <f>"200808000678"</f>
        <v>200808000678</v>
      </c>
    </row>
    <row r="1165" spans="1:2" x14ac:dyDescent="0.25">
      <c r="A1165" s="7">
        <v>1160</v>
      </c>
      <c r="B1165" s="7" t="str">
        <f>"00770949"</f>
        <v>00770949</v>
      </c>
    </row>
    <row r="1166" spans="1:2" x14ac:dyDescent="0.25">
      <c r="A1166" s="7">
        <v>1161</v>
      </c>
      <c r="B1166" s="7" t="str">
        <f>"201308000076"</f>
        <v>201308000076</v>
      </c>
    </row>
    <row r="1167" spans="1:2" x14ac:dyDescent="0.25">
      <c r="A1167" s="7">
        <v>1162</v>
      </c>
      <c r="B1167" s="7" t="str">
        <f>"00777583"</f>
        <v>00777583</v>
      </c>
    </row>
    <row r="1168" spans="1:2" x14ac:dyDescent="0.25">
      <c r="A1168" s="7">
        <v>1163</v>
      </c>
      <c r="B1168" s="7" t="str">
        <f>"00784228"</f>
        <v>00784228</v>
      </c>
    </row>
    <row r="1169" spans="1:2" x14ac:dyDescent="0.25">
      <c r="A1169" s="7">
        <v>1164</v>
      </c>
      <c r="B1169" s="7" t="str">
        <f>"201410000891"</f>
        <v>201410000891</v>
      </c>
    </row>
    <row r="1170" spans="1:2" x14ac:dyDescent="0.25">
      <c r="A1170" s="7">
        <v>1165</v>
      </c>
      <c r="B1170" s="7" t="str">
        <f>"00814129"</f>
        <v>00814129</v>
      </c>
    </row>
    <row r="1171" spans="1:2" x14ac:dyDescent="0.25">
      <c r="A1171" s="7">
        <v>1166</v>
      </c>
      <c r="B1171" s="7" t="str">
        <f>"00565161"</f>
        <v>00565161</v>
      </c>
    </row>
    <row r="1172" spans="1:2" x14ac:dyDescent="0.25">
      <c r="A1172" s="7">
        <v>1167</v>
      </c>
      <c r="B1172" s="7" t="str">
        <f>"201402011547"</f>
        <v>201402011547</v>
      </c>
    </row>
    <row r="1173" spans="1:2" x14ac:dyDescent="0.25">
      <c r="A1173" s="7">
        <v>1168</v>
      </c>
      <c r="B1173" s="7" t="str">
        <f>"200712002857"</f>
        <v>200712002857</v>
      </c>
    </row>
    <row r="1174" spans="1:2" x14ac:dyDescent="0.25">
      <c r="A1174" s="7">
        <v>1169</v>
      </c>
      <c r="B1174" s="7" t="str">
        <f>"201406013678"</f>
        <v>201406013678</v>
      </c>
    </row>
    <row r="1175" spans="1:2" x14ac:dyDescent="0.25">
      <c r="A1175" s="7">
        <v>1170</v>
      </c>
      <c r="B1175" s="7" t="str">
        <f>"00654574"</f>
        <v>00654574</v>
      </c>
    </row>
    <row r="1176" spans="1:2" x14ac:dyDescent="0.25">
      <c r="A1176" s="7">
        <v>1171</v>
      </c>
      <c r="B1176" s="7" t="str">
        <f>"00772711"</f>
        <v>00772711</v>
      </c>
    </row>
    <row r="1177" spans="1:2" x14ac:dyDescent="0.25">
      <c r="A1177" s="7">
        <v>1172</v>
      </c>
      <c r="B1177" s="7" t="str">
        <f>"201412002937"</f>
        <v>201412002937</v>
      </c>
    </row>
    <row r="1178" spans="1:2" x14ac:dyDescent="0.25">
      <c r="A1178" s="7">
        <v>1173</v>
      </c>
      <c r="B1178" s="7" t="str">
        <f>"00772776"</f>
        <v>00772776</v>
      </c>
    </row>
    <row r="1179" spans="1:2" x14ac:dyDescent="0.25">
      <c r="A1179" s="7">
        <v>1174</v>
      </c>
      <c r="B1179" s="7" t="str">
        <f>"00471226"</f>
        <v>00471226</v>
      </c>
    </row>
    <row r="1180" spans="1:2" x14ac:dyDescent="0.25">
      <c r="A1180" s="7">
        <v>1175</v>
      </c>
      <c r="B1180" s="7" t="str">
        <f>"200801010428"</f>
        <v>200801010428</v>
      </c>
    </row>
    <row r="1181" spans="1:2" x14ac:dyDescent="0.25">
      <c r="A1181" s="7">
        <v>1176</v>
      </c>
      <c r="B1181" s="7" t="str">
        <f>"00165839"</f>
        <v>00165839</v>
      </c>
    </row>
    <row r="1182" spans="1:2" x14ac:dyDescent="0.25">
      <c r="A1182" s="7">
        <v>1177</v>
      </c>
      <c r="B1182" s="7" t="str">
        <f>"201201000050"</f>
        <v>201201000050</v>
      </c>
    </row>
    <row r="1183" spans="1:2" x14ac:dyDescent="0.25">
      <c r="A1183" s="7">
        <v>1178</v>
      </c>
      <c r="B1183" s="7" t="str">
        <f>"00013566"</f>
        <v>00013566</v>
      </c>
    </row>
    <row r="1184" spans="1:2" x14ac:dyDescent="0.25">
      <c r="A1184" s="7">
        <v>1179</v>
      </c>
      <c r="B1184" s="7" t="str">
        <f>"201409001794"</f>
        <v>201409001794</v>
      </c>
    </row>
    <row r="1185" spans="1:2" x14ac:dyDescent="0.25">
      <c r="A1185" s="7">
        <v>1180</v>
      </c>
      <c r="B1185" s="7" t="str">
        <f>"00125849"</f>
        <v>00125849</v>
      </c>
    </row>
    <row r="1186" spans="1:2" x14ac:dyDescent="0.25">
      <c r="A1186" s="7">
        <v>1181</v>
      </c>
      <c r="B1186" s="7" t="str">
        <f>"00021037"</f>
        <v>00021037</v>
      </c>
    </row>
    <row r="1187" spans="1:2" x14ac:dyDescent="0.25">
      <c r="A1187" s="7">
        <v>1182</v>
      </c>
      <c r="B1187" s="7" t="str">
        <f>"00518856"</f>
        <v>00518856</v>
      </c>
    </row>
    <row r="1188" spans="1:2" x14ac:dyDescent="0.25">
      <c r="A1188" s="7">
        <v>1183</v>
      </c>
      <c r="B1188" s="7" t="str">
        <f>"201406002542"</f>
        <v>201406002542</v>
      </c>
    </row>
    <row r="1189" spans="1:2" x14ac:dyDescent="0.25">
      <c r="A1189" s="7">
        <v>1184</v>
      </c>
      <c r="B1189" s="7" t="str">
        <f>"00830304"</f>
        <v>00830304</v>
      </c>
    </row>
    <row r="1190" spans="1:2" x14ac:dyDescent="0.25">
      <c r="A1190" s="7">
        <v>1185</v>
      </c>
      <c r="B1190" s="7" t="str">
        <f>"201406011617"</f>
        <v>201406011617</v>
      </c>
    </row>
    <row r="1191" spans="1:2" x14ac:dyDescent="0.25">
      <c r="A1191" s="7">
        <v>1186</v>
      </c>
      <c r="B1191" s="7" t="str">
        <f>"201506002923"</f>
        <v>201506002923</v>
      </c>
    </row>
    <row r="1192" spans="1:2" x14ac:dyDescent="0.25">
      <c r="A1192" s="7">
        <v>1187</v>
      </c>
      <c r="B1192" s="7" t="str">
        <f>"201506000367"</f>
        <v>201506000367</v>
      </c>
    </row>
    <row r="1193" spans="1:2" x14ac:dyDescent="0.25">
      <c r="A1193" s="7">
        <v>1188</v>
      </c>
      <c r="B1193" s="7" t="str">
        <f>"201402009624"</f>
        <v>201402009624</v>
      </c>
    </row>
    <row r="1194" spans="1:2" x14ac:dyDescent="0.25">
      <c r="A1194" s="7">
        <v>1189</v>
      </c>
      <c r="B1194" s="7" t="str">
        <f>"201406014616"</f>
        <v>201406014616</v>
      </c>
    </row>
    <row r="1195" spans="1:2" x14ac:dyDescent="0.25">
      <c r="A1195" s="7">
        <v>1190</v>
      </c>
      <c r="B1195" s="7" t="str">
        <f>"00130998"</f>
        <v>00130998</v>
      </c>
    </row>
    <row r="1196" spans="1:2" x14ac:dyDescent="0.25">
      <c r="A1196" s="7">
        <v>1191</v>
      </c>
      <c r="B1196" s="7" t="str">
        <f>"00117704"</f>
        <v>00117704</v>
      </c>
    </row>
    <row r="1197" spans="1:2" x14ac:dyDescent="0.25">
      <c r="A1197" s="7">
        <v>1192</v>
      </c>
      <c r="B1197" s="7" t="str">
        <f>"00724807"</f>
        <v>00724807</v>
      </c>
    </row>
    <row r="1198" spans="1:2" x14ac:dyDescent="0.25">
      <c r="A1198" s="7">
        <v>1193</v>
      </c>
      <c r="B1198" s="7" t="str">
        <f>"00123389"</f>
        <v>00123389</v>
      </c>
    </row>
    <row r="1199" spans="1:2" x14ac:dyDescent="0.25">
      <c r="A1199" s="7">
        <v>1194</v>
      </c>
      <c r="B1199" s="7" t="str">
        <f>"00555059"</f>
        <v>00555059</v>
      </c>
    </row>
    <row r="1200" spans="1:2" x14ac:dyDescent="0.25">
      <c r="A1200" s="7">
        <v>1195</v>
      </c>
      <c r="B1200" s="7" t="str">
        <f>"201402007628"</f>
        <v>201402007628</v>
      </c>
    </row>
    <row r="1201" spans="1:2" x14ac:dyDescent="0.25">
      <c r="A1201" s="7">
        <v>1196</v>
      </c>
      <c r="B1201" s="7" t="str">
        <f>"00229309"</f>
        <v>00229309</v>
      </c>
    </row>
    <row r="1202" spans="1:2" x14ac:dyDescent="0.25">
      <c r="A1202" s="7">
        <v>1197</v>
      </c>
      <c r="B1202" s="7" t="str">
        <f>"201402000920"</f>
        <v>201402000920</v>
      </c>
    </row>
    <row r="1203" spans="1:2" x14ac:dyDescent="0.25">
      <c r="A1203" s="7">
        <v>1198</v>
      </c>
      <c r="B1203" s="7" t="str">
        <f>"00113300"</f>
        <v>00113300</v>
      </c>
    </row>
    <row r="1204" spans="1:2" x14ac:dyDescent="0.25">
      <c r="A1204" s="7">
        <v>1199</v>
      </c>
      <c r="B1204" s="7" t="str">
        <f>"201506003580"</f>
        <v>201506003580</v>
      </c>
    </row>
    <row r="1205" spans="1:2" x14ac:dyDescent="0.25">
      <c r="A1205" s="7">
        <v>1200</v>
      </c>
      <c r="B1205" s="7" t="str">
        <f>"201405000485"</f>
        <v>201405000485</v>
      </c>
    </row>
    <row r="1206" spans="1:2" x14ac:dyDescent="0.25">
      <c r="A1206" s="7">
        <v>1201</v>
      </c>
      <c r="B1206" s="7" t="str">
        <f>"201504003653"</f>
        <v>201504003653</v>
      </c>
    </row>
    <row r="1207" spans="1:2" x14ac:dyDescent="0.25">
      <c r="A1207" s="7">
        <v>1202</v>
      </c>
      <c r="B1207" s="7" t="str">
        <f>"201406001924"</f>
        <v>201406001924</v>
      </c>
    </row>
    <row r="1208" spans="1:2" x14ac:dyDescent="0.25">
      <c r="A1208" s="7">
        <v>1203</v>
      </c>
      <c r="B1208" s="7" t="str">
        <f>"201406003485"</f>
        <v>201406003485</v>
      </c>
    </row>
    <row r="1209" spans="1:2" x14ac:dyDescent="0.25">
      <c r="A1209" s="7">
        <v>1204</v>
      </c>
      <c r="B1209" s="7" t="str">
        <f>"201101000205"</f>
        <v>201101000205</v>
      </c>
    </row>
    <row r="1210" spans="1:2" x14ac:dyDescent="0.25">
      <c r="A1210" s="7">
        <v>1205</v>
      </c>
      <c r="B1210" s="7" t="str">
        <f>"00229230"</f>
        <v>00229230</v>
      </c>
    </row>
    <row r="1211" spans="1:2" x14ac:dyDescent="0.25">
      <c r="A1211" s="7">
        <v>1206</v>
      </c>
      <c r="B1211" s="7" t="str">
        <f>"00631815"</f>
        <v>00631815</v>
      </c>
    </row>
    <row r="1212" spans="1:2" x14ac:dyDescent="0.25">
      <c r="A1212" s="7">
        <v>1207</v>
      </c>
      <c r="B1212" s="7" t="str">
        <f>"201506001708"</f>
        <v>201506001708</v>
      </c>
    </row>
    <row r="1213" spans="1:2" x14ac:dyDescent="0.25">
      <c r="A1213" s="7">
        <v>1208</v>
      </c>
      <c r="B1213" s="7" t="str">
        <f>"00145721"</f>
        <v>00145721</v>
      </c>
    </row>
    <row r="1214" spans="1:2" x14ac:dyDescent="0.25">
      <c r="A1214" s="7">
        <v>1209</v>
      </c>
      <c r="B1214" s="7" t="str">
        <f>"201406000908"</f>
        <v>201406000908</v>
      </c>
    </row>
    <row r="1215" spans="1:2" x14ac:dyDescent="0.25">
      <c r="A1215" s="7">
        <v>1210</v>
      </c>
      <c r="B1215" s="7" t="str">
        <f>"00048229"</f>
        <v>00048229</v>
      </c>
    </row>
    <row r="1216" spans="1:2" x14ac:dyDescent="0.25">
      <c r="A1216" s="7">
        <v>1211</v>
      </c>
      <c r="B1216" s="7" t="str">
        <f>"201506002725"</f>
        <v>201506002725</v>
      </c>
    </row>
    <row r="1217" spans="1:2" x14ac:dyDescent="0.25">
      <c r="A1217" s="7">
        <v>1212</v>
      </c>
      <c r="B1217" s="7" t="str">
        <f>"00020120"</f>
        <v>00020120</v>
      </c>
    </row>
    <row r="1218" spans="1:2" x14ac:dyDescent="0.25">
      <c r="A1218" s="7">
        <v>1213</v>
      </c>
      <c r="B1218" s="7" t="str">
        <f>"201506000420"</f>
        <v>201506000420</v>
      </c>
    </row>
    <row r="1219" spans="1:2" x14ac:dyDescent="0.25">
      <c r="A1219" s="7">
        <v>1214</v>
      </c>
      <c r="B1219" s="7" t="str">
        <f>"201406010624"</f>
        <v>201406010624</v>
      </c>
    </row>
    <row r="1220" spans="1:2" x14ac:dyDescent="0.25">
      <c r="A1220" s="7">
        <v>1215</v>
      </c>
      <c r="B1220" s="7" t="str">
        <f>"201405000660"</f>
        <v>201405000660</v>
      </c>
    </row>
    <row r="1221" spans="1:2" x14ac:dyDescent="0.25">
      <c r="A1221" s="7">
        <v>1216</v>
      </c>
      <c r="B1221" s="7" t="str">
        <f>"00033045"</f>
        <v>00033045</v>
      </c>
    </row>
    <row r="1222" spans="1:2" x14ac:dyDescent="0.25">
      <c r="A1222" s="7">
        <v>1217</v>
      </c>
      <c r="B1222" s="7" t="str">
        <f>"201504004870"</f>
        <v>201504004870</v>
      </c>
    </row>
    <row r="1223" spans="1:2" x14ac:dyDescent="0.25">
      <c r="A1223" s="7">
        <v>1218</v>
      </c>
      <c r="B1223" s="7" t="str">
        <f>"201406000856"</f>
        <v>201406000856</v>
      </c>
    </row>
    <row r="1224" spans="1:2" x14ac:dyDescent="0.25">
      <c r="A1224" s="7">
        <v>1219</v>
      </c>
      <c r="B1224" s="7" t="str">
        <f>"201412004530"</f>
        <v>201412004530</v>
      </c>
    </row>
    <row r="1225" spans="1:2" x14ac:dyDescent="0.25">
      <c r="A1225" s="7">
        <v>1220</v>
      </c>
      <c r="B1225" s="7" t="str">
        <f>"201405001278"</f>
        <v>201405001278</v>
      </c>
    </row>
    <row r="1226" spans="1:2" x14ac:dyDescent="0.25">
      <c r="A1226" s="7">
        <v>1221</v>
      </c>
      <c r="B1226" s="7" t="str">
        <f>"201304004900"</f>
        <v>201304004900</v>
      </c>
    </row>
    <row r="1227" spans="1:2" x14ac:dyDescent="0.25">
      <c r="A1227" s="7">
        <v>1222</v>
      </c>
      <c r="B1227" s="7" t="str">
        <f>"00015417"</f>
        <v>00015417</v>
      </c>
    </row>
    <row r="1228" spans="1:2" x14ac:dyDescent="0.25">
      <c r="A1228" s="7">
        <v>1223</v>
      </c>
      <c r="B1228" s="7" t="str">
        <f>"201406013543"</f>
        <v>201406013543</v>
      </c>
    </row>
    <row r="1229" spans="1:2" x14ac:dyDescent="0.25">
      <c r="A1229" s="7">
        <v>1224</v>
      </c>
      <c r="B1229" s="7" t="str">
        <f>"00837688"</f>
        <v>00837688</v>
      </c>
    </row>
    <row r="1230" spans="1:2" x14ac:dyDescent="0.25">
      <c r="A1230" s="7">
        <v>1225</v>
      </c>
      <c r="B1230" s="7" t="str">
        <f>"00688062"</f>
        <v>00688062</v>
      </c>
    </row>
    <row r="1231" spans="1:2" x14ac:dyDescent="0.25">
      <c r="A1231" s="7">
        <v>1226</v>
      </c>
      <c r="B1231" s="7" t="str">
        <f>"201304004710"</f>
        <v>201304004710</v>
      </c>
    </row>
    <row r="1232" spans="1:2" x14ac:dyDescent="0.25">
      <c r="A1232" s="7">
        <v>1227</v>
      </c>
      <c r="B1232" s="7" t="str">
        <f>"00113821"</f>
        <v>00113821</v>
      </c>
    </row>
    <row r="1233" spans="1:2" x14ac:dyDescent="0.25">
      <c r="A1233" s="7">
        <v>1228</v>
      </c>
      <c r="B1233" s="7" t="str">
        <f>"00655595"</f>
        <v>00655595</v>
      </c>
    </row>
    <row r="1234" spans="1:2" x14ac:dyDescent="0.25">
      <c r="A1234" s="7">
        <v>1229</v>
      </c>
      <c r="B1234" s="7" t="str">
        <f>"00120970"</f>
        <v>00120970</v>
      </c>
    </row>
    <row r="1235" spans="1:2" x14ac:dyDescent="0.25">
      <c r="A1235" s="7">
        <v>1230</v>
      </c>
      <c r="B1235" s="7" t="str">
        <f>"201506003411"</f>
        <v>201506003411</v>
      </c>
    </row>
    <row r="1236" spans="1:2" x14ac:dyDescent="0.25">
      <c r="A1236" s="7">
        <v>1231</v>
      </c>
      <c r="B1236" s="7" t="str">
        <f>"00015085"</f>
        <v>00015085</v>
      </c>
    </row>
    <row r="1237" spans="1:2" x14ac:dyDescent="0.25">
      <c r="A1237" s="7">
        <v>1232</v>
      </c>
      <c r="B1237" s="7" t="str">
        <f>"00183625"</f>
        <v>00183625</v>
      </c>
    </row>
    <row r="1238" spans="1:2" x14ac:dyDescent="0.25">
      <c r="A1238" s="7">
        <v>1233</v>
      </c>
      <c r="B1238" s="7" t="str">
        <f>"00238991"</f>
        <v>00238991</v>
      </c>
    </row>
    <row r="1239" spans="1:2" x14ac:dyDescent="0.25">
      <c r="A1239" s="7">
        <v>1234</v>
      </c>
      <c r="B1239" s="7" t="str">
        <f>"201504003620"</f>
        <v>201504003620</v>
      </c>
    </row>
    <row r="1240" spans="1:2" x14ac:dyDescent="0.25">
      <c r="A1240" s="7">
        <v>1235</v>
      </c>
      <c r="B1240" s="7" t="str">
        <f>"00013527"</f>
        <v>00013527</v>
      </c>
    </row>
    <row r="1241" spans="1:2" x14ac:dyDescent="0.25">
      <c r="A1241" s="7">
        <v>1236</v>
      </c>
      <c r="B1241" s="7" t="str">
        <f>"00241950"</f>
        <v>00241950</v>
      </c>
    </row>
    <row r="1242" spans="1:2" x14ac:dyDescent="0.25">
      <c r="A1242" s="7">
        <v>1237</v>
      </c>
      <c r="B1242" s="7" t="str">
        <f>"201406014624"</f>
        <v>201406014624</v>
      </c>
    </row>
    <row r="1243" spans="1:2" x14ac:dyDescent="0.25">
      <c r="A1243" s="7">
        <v>1238</v>
      </c>
      <c r="B1243" s="7" t="str">
        <f>"00551948"</f>
        <v>00551948</v>
      </c>
    </row>
    <row r="1244" spans="1:2" x14ac:dyDescent="0.25">
      <c r="A1244" s="7">
        <v>1239</v>
      </c>
      <c r="B1244" s="7" t="str">
        <f>"00330992"</f>
        <v>00330992</v>
      </c>
    </row>
    <row r="1245" spans="1:2" x14ac:dyDescent="0.25">
      <c r="A1245" s="7">
        <v>1240</v>
      </c>
      <c r="B1245" s="7" t="str">
        <f>"201406007090"</f>
        <v>201406007090</v>
      </c>
    </row>
    <row r="1246" spans="1:2" x14ac:dyDescent="0.25">
      <c r="A1246" s="7">
        <v>1241</v>
      </c>
      <c r="B1246" s="7" t="str">
        <f>"00875918"</f>
        <v>00875918</v>
      </c>
    </row>
    <row r="1247" spans="1:2" x14ac:dyDescent="0.25">
      <c r="A1247" s="7">
        <v>1242</v>
      </c>
      <c r="B1247" s="7" t="str">
        <f>"201601001278"</f>
        <v>201601001278</v>
      </c>
    </row>
    <row r="1248" spans="1:2" x14ac:dyDescent="0.25">
      <c r="A1248" s="7">
        <v>1243</v>
      </c>
      <c r="B1248" s="7" t="str">
        <f>"00663021"</f>
        <v>00663021</v>
      </c>
    </row>
    <row r="1249" spans="1:2" x14ac:dyDescent="0.25">
      <c r="A1249" s="7">
        <v>1244</v>
      </c>
      <c r="B1249" s="7" t="str">
        <f>"00819652"</f>
        <v>00819652</v>
      </c>
    </row>
    <row r="1250" spans="1:2" x14ac:dyDescent="0.25">
      <c r="A1250" s="7">
        <v>1245</v>
      </c>
      <c r="B1250" s="7" t="str">
        <f>"201410010328"</f>
        <v>201410010328</v>
      </c>
    </row>
    <row r="1251" spans="1:2" x14ac:dyDescent="0.25">
      <c r="A1251" s="7">
        <v>1246</v>
      </c>
      <c r="B1251" s="7" t="str">
        <f>"00431793"</f>
        <v>00431793</v>
      </c>
    </row>
    <row r="1252" spans="1:2" x14ac:dyDescent="0.25">
      <c r="A1252" s="7">
        <v>1247</v>
      </c>
      <c r="B1252" s="7" t="str">
        <f>"200802007098"</f>
        <v>200802007098</v>
      </c>
    </row>
    <row r="1253" spans="1:2" x14ac:dyDescent="0.25">
      <c r="A1253" s="7">
        <v>1248</v>
      </c>
      <c r="B1253" s="7" t="str">
        <f>"201406010539"</f>
        <v>201406010539</v>
      </c>
    </row>
    <row r="1254" spans="1:2" x14ac:dyDescent="0.25">
      <c r="A1254" s="7">
        <v>1249</v>
      </c>
      <c r="B1254" s="7" t="str">
        <f>"200812000744"</f>
        <v>200812000744</v>
      </c>
    </row>
    <row r="1255" spans="1:2" x14ac:dyDescent="0.25">
      <c r="A1255" s="7">
        <v>1250</v>
      </c>
      <c r="B1255" s="7" t="str">
        <f>"201409005004"</f>
        <v>201409005004</v>
      </c>
    </row>
    <row r="1256" spans="1:2" x14ac:dyDescent="0.25">
      <c r="A1256" s="7">
        <v>1251</v>
      </c>
      <c r="B1256" s="7" t="str">
        <f>"201402000949"</f>
        <v>201402000949</v>
      </c>
    </row>
    <row r="1257" spans="1:2" x14ac:dyDescent="0.25">
      <c r="A1257" s="7">
        <v>1252</v>
      </c>
      <c r="B1257" s="7" t="str">
        <f>"00012791"</f>
        <v>00012791</v>
      </c>
    </row>
    <row r="1258" spans="1:2" x14ac:dyDescent="0.25">
      <c r="A1258" s="7">
        <v>1253</v>
      </c>
      <c r="B1258" s="7" t="str">
        <f>"201410005562"</f>
        <v>201410005562</v>
      </c>
    </row>
    <row r="1259" spans="1:2" x14ac:dyDescent="0.25">
      <c r="A1259" s="7">
        <v>1254</v>
      </c>
      <c r="B1259" s="7" t="str">
        <f>"00112528"</f>
        <v>00112528</v>
      </c>
    </row>
    <row r="1260" spans="1:2" x14ac:dyDescent="0.25">
      <c r="A1260" s="7">
        <v>1255</v>
      </c>
      <c r="B1260" s="7" t="str">
        <f>"00245343"</f>
        <v>00245343</v>
      </c>
    </row>
    <row r="1261" spans="1:2" x14ac:dyDescent="0.25">
      <c r="A1261" s="7">
        <v>1256</v>
      </c>
      <c r="B1261" s="7" t="str">
        <f>"200801006130"</f>
        <v>200801006130</v>
      </c>
    </row>
    <row r="1262" spans="1:2" x14ac:dyDescent="0.25">
      <c r="A1262" s="7">
        <v>1257</v>
      </c>
      <c r="B1262" s="7" t="str">
        <f>"00550900"</f>
        <v>00550900</v>
      </c>
    </row>
    <row r="1263" spans="1:2" x14ac:dyDescent="0.25">
      <c r="A1263" s="7">
        <v>1258</v>
      </c>
      <c r="B1263" s="7" t="str">
        <f>"00760925"</f>
        <v>00760925</v>
      </c>
    </row>
    <row r="1264" spans="1:2" x14ac:dyDescent="0.25">
      <c r="A1264" s="7">
        <v>1259</v>
      </c>
      <c r="B1264" s="7" t="str">
        <f>"00869635"</f>
        <v>00869635</v>
      </c>
    </row>
    <row r="1265" spans="1:2" x14ac:dyDescent="0.25">
      <c r="A1265" s="7">
        <v>1260</v>
      </c>
      <c r="B1265" s="7" t="str">
        <f>"00814386"</f>
        <v>00814386</v>
      </c>
    </row>
    <row r="1266" spans="1:2" x14ac:dyDescent="0.25">
      <c r="A1266" s="7">
        <v>1261</v>
      </c>
      <c r="B1266" s="7" t="str">
        <f>"201504001090"</f>
        <v>201504001090</v>
      </c>
    </row>
    <row r="1267" spans="1:2" x14ac:dyDescent="0.25">
      <c r="A1267" s="7">
        <v>1262</v>
      </c>
      <c r="B1267" s="7" t="str">
        <f>"201506000057"</f>
        <v>201506000057</v>
      </c>
    </row>
    <row r="1268" spans="1:2" x14ac:dyDescent="0.25">
      <c r="A1268" s="7">
        <v>1263</v>
      </c>
      <c r="B1268" s="7" t="str">
        <f>"201304000811"</f>
        <v>201304000811</v>
      </c>
    </row>
    <row r="1269" spans="1:2" x14ac:dyDescent="0.25">
      <c r="A1269" s="7">
        <v>1264</v>
      </c>
      <c r="B1269" s="7" t="str">
        <f>"201406008707"</f>
        <v>201406008707</v>
      </c>
    </row>
    <row r="1270" spans="1:2" x14ac:dyDescent="0.25">
      <c r="A1270" s="7">
        <v>1265</v>
      </c>
      <c r="B1270" s="7" t="str">
        <f>"201303000043"</f>
        <v>201303000043</v>
      </c>
    </row>
    <row r="1271" spans="1:2" x14ac:dyDescent="0.25">
      <c r="A1271" s="7">
        <v>1266</v>
      </c>
      <c r="B1271" s="7" t="str">
        <f>"201406003733"</f>
        <v>201406003733</v>
      </c>
    </row>
    <row r="1272" spans="1:2" x14ac:dyDescent="0.25">
      <c r="A1272" s="7">
        <v>1267</v>
      </c>
      <c r="B1272" s="7" t="str">
        <f>"201304000329"</f>
        <v>201304000329</v>
      </c>
    </row>
    <row r="1273" spans="1:2" x14ac:dyDescent="0.25">
      <c r="A1273" s="7">
        <v>1268</v>
      </c>
      <c r="B1273" s="7" t="str">
        <f>"201406005567"</f>
        <v>201406005567</v>
      </c>
    </row>
    <row r="1274" spans="1:2" x14ac:dyDescent="0.25">
      <c r="A1274" s="7">
        <v>1269</v>
      </c>
      <c r="B1274" s="7" t="str">
        <f>"201303000725"</f>
        <v>201303000725</v>
      </c>
    </row>
    <row r="1275" spans="1:2" x14ac:dyDescent="0.25">
      <c r="A1275" s="7">
        <v>1270</v>
      </c>
      <c r="B1275" s="7" t="str">
        <f>"200806000984"</f>
        <v>200806000984</v>
      </c>
    </row>
    <row r="1276" spans="1:2" x14ac:dyDescent="0.25">
      <c r="A1276" s="7">
        <v>1271</v>
      </c>
      <c r="B1276" s="7" t="str">
        <f>"201304003025"</f>
        <v>201304003025</v>
      </c>
    </row>
    <row r="1277" spans="1:2" x14ac:dyDescent="0.25">
      <c r="A1277" s="7">
        <v>1272</v>
      </c>
      <c r="B1277" s="7" t="str">
        <f>"00194269"</f>
        <v>00194269</v>
      </c>
    </row>
    <row r="1278" spans="1:2" x14ac:dyDescent="0.25">
      <c r="A1278" s="7">
        <v>1273</v>
      </c>
      <c r="B1278" s="7" t="str">
        <f>"200712005285"</f>
        <v>200712005285</v>
      </c>
    </row>
    <row r="1279" spans="1:2" x14ac:dyDescent="0.25">
      <c r="A1279" s="7">
        <v>1274</v>
      </c>
      <c r="B1279" s="7" t="str">
        <f>"201406015165"</f>
        <v>201406015165</v>
      </c>
    </row>
    <row r="1280" spans="1:2" x14ac:dyDescent="0.25">
      <c r="A1280" s="7">
        <v>1275</v>
      </c>
      <c r="B1280" s="7" t="str">
        <f>"201303000792"</f>
        <v>201303000792</v>
      </c>
    </row>
    <row r="1281" spans="1:2" x14ac:dyDescent="0.25">
      <c r="A1281" s="7">
        <v>1276</v>
      </c>
      <c r="B1281" s="7" t="str">
        <f>"201304003415"</f>
        <v>201304003415</v>
      </c>
    </row>
    <row r="1282" spans="1:2" x14ac:dyDescent="0.25">
      <c r="A1282" s="7">
        <v>1277</v>
      </c>
      <c r="B1282" s="7" t="str">
        <f>"00013596"</f>
        <v>00013596</v>
      </c>
    </row>
    <row r="1283" spans="1:2" x14ac:dyDescent="0.25">
      <c r="A1283" s="7">
        <v>1278</v>
      </c>
      <c r="B1283" s="7" t="str">
        <f>"201304005039"</f>
        <v>201304005039</v>
      </c>
    </row>
    <row r="1284" spans="1:2" x14ac:dyDescent="0.25">
      <c r="A1284" s="7">
        <v>1279</v>
      </c>
      <c r="B1284" s="7" t="str">
        <f>"201304003131"</f>
        <v>201304003131</v>
      </c>
    </row>
    <row r="1285" spans="1:2" x14ac:dyDescent="0.25">
      <c r="A1285" s="7">
        <v>1280</v>
      </c>
      <c r="B1285" s="7" t="str">
        <f>"201506003774"</f>
        <v>201506003774</v>
      </c>
    </row>
    <row r="1286" spans="1:2" x14ac:dyDescent="0.25">
      <c r="A1286" s="7">
        <v>1281</v>
      </c>
      <c r="B1286" s="7" t="str">
        <f>"00815405"</f>
        <v>00815405</v>
      </c>
    </row>
    <row r="1287" spans="1:2" x14ac:dyDescent="0.25">
      <c r="A1287" s="7">
        <v>1282</v>
      </c>
      <c r="B1287" s="7" t="str">
        <f>"200804000794"</f>
        <v>200804000794</v>
      </c>
    </row>
    <row r="1288" spans="1:2" x14ac:dyDescent="0.25">
      <c r="A1288" s="7">
        <v>1283</v>
      </c>
      <c r="B1288" s="7" t="str">
        <f>"201401001020"</f>
        <v>201401001020</v>
      </c>
    </row>
    <row r="1289" spans="1:2" x14ac:dyDescent="0.25">
      <c r="A1289" s="7">
        <v>1284</v>
      </c>
      <c r="B1289" s="7" t="str">
        <f>"201503000099"</f>
        <v>201503000099</v>
      </c>
    </row>
    <row r="1290" spans="1:2" x14ac:dyDescent="0.25">
      <c r="A1290" s="7">
        <v>1285</v>
      </c>
      <c r="B1290" s="7" t="str">
        <f>"00319876"</f>
        <v>00319876</v>
      </c>
    </row>
    <row r="1291" spans="1:2" x14ac:dyDescent="0.25">
      <c r="A1291" s="7">
        <v>1286</v>
      </c>
      <c r="B1291" s="7" t="str">
        <f>"00870388"</f>
        <v>00870388</v>
      </c>
    </row>
    <row r="1292" spans="1:2" x14ac:dyDescent="0.25">
      <c r="A1292" s="7">
        <v>1287</v>
      </c>
      <c r="B1292" s="7" t="str">
        <f>"00031192"</f>
        <v>00031192</v>
      </c>
    </row>
    <row r="1293" spans="1:2" x14ac:dyDescent="0.25">
      <c r="A1293" s="7">
        <v>1288</v>
      </c>
      <c r="B1293" s="7" t="str">
        <f>"201402010305"</f>
        <v>201402010305</v>
      </c>
    </row>
    <row r="1294" spans="1:2" x14ac:dyDescent="0.25">
      <c r="A1294" s="7">
        <v>1289</v>
      </c>
      <c r="B1294" s="7" t="str">
        <f>"00829670"</f>
        <v>00829670</v>
      </c>
    </row>
    <row r="1295" spans="1:2" x14ac:dyDescent="0.25">
      <c r="A1295" s="7">
        <v>1290</v>
      </c>
      <c r="B1295" s="7" t="str">
        <f>"201412001899"</f>
        <v>201412001899</v>
      </c>
    </row>
    <row r="1296" spans="1:2" x14ac:dyDescent="0.25">
      <c r="A1296" s="7">
        <v>1291</v>
      </c>
      <c r="B1296" s="7" t="str">
        <f>"200907000227"</f>
        <v>200907000227</v>
      </c>
    </row>
    <row r="1297" spans="1:2" x14ac:dyDescent="0.25">
      <c r="A1297" s="7">
        <v>1292</v>
      </c>
      <c r="B1297" s="7" t="str">
        <f>"00023297"</f>
        <v>00023297</v>
      </c>
    </row>
    <row r="1298" spans="1:2" x14ac:dyDescent="0.25">
      <c r="A1298" s="7">
        <v>1293</v>
      </c>
      <c r="B1298" s="7" t="str">
        <f>"201402008115"</f>
        <v>201402008115</v>
      </c>
    </row>
    <row r="1299" spans="1:2" x14ac:dyDescent="0.25">
      <c r="A1299" s="7">
        <v>1294</v>
      </c>
      <c r="B1299" s="7" t="str">
        <f>"00020231"</f>
        <v>00020231</v>
      </c>
    </row>
    <row r="1300" spans="1:2" x14ac:dyDescent="0.25">
      <c r="A1300" s="7">
        <v>1295</v>
      </c>
      <c r="B1300" s="7" t="str">
        <f>"00599647"</f>
        <v>00599647</v>
      </c>
    </row>
    <row r="1301" spans="1:2" x14ac:dyDescent="0.25">
      <c r="A1301" s="7">
        <v>1296</v>
      </c>
      <c r="B1301" s="7" t="str">
        <f>"00816623"</f>
        <v>00816623</v>
      </c>
    </row>
    <row r="1302" spans="1:2" x14ac:dyDescent="0.25">
      <c r="A1302" s="7">
        <v>1297</v>
      </c>
      <c r="B1302" s="7" t="str">
        <f>"201402007255"</f>
        <v>201402007255</v>
      </c>
    </row>
    <row r="1303" spans="1:2" x14ac:dyDescent="0.25">
      <c r="A1303" s="7">
        <v>1298</v>
      </c>
      <c r="B1303" s="7" t="str">
        <f>"201412006274"</f>
        <v>201412006274</v>
      </c>
    </row>
    <row r="1304" spans="1:2" x14ac:dyDescent="0.25">
      <c r="A1304" s="7">
        <v>1299</v>
      </c>
      <c r="B1304" s="7" t="str">
        <f>"00838442"</f>
        <v>00838442</v>
      </c>
    </row>
    <row r="1305" spans="1:2" x14ac:dyDescent="0.25">
      <c r="A1305" s="7">
        <v>1300</v>
      </c>
      <c r="B1305" s="7" t="str">
        <f>"201402009788"</f>
        <v>201402009788</v>
      </c>
    </row>
    <row r="1306" spans="1:2" x14ac:dyDescent="0.25">
      <c r="A1306" s="7">
        <v>1301</v>
      </c>
      <c r="B1306" s="7" t="str">
        <f>"00820853"</f>
        <v>00820853</v>
      </c>
    </row>
    <row r="1307" spans="1:2" x14ac:dyDescent="0.25">
      <c r="A1307" s="7">
        <v>1302</v>
      </c>
      <c r="B1307" s="7" t="str">
        <f>"201504001735"</f>
        <v>201504001735</v>
      </c>
    </row>
    <row r="1308" spans="1:2" x14ac:dyDescent="0.25">
      <c r="A1308" s="7">
        <v>1303</v>
      </c>
      <c r="B1308" s="7" t="str">
        <f>"00770250"</f>
        <v>00770250</v>
      </c>
    </row>
    <row r="1309" spans="1:2" x14ac:dyDescent="0.25">
      <c r="A1309" s="7">
        <v>1304</v>
      </c>
      <c r="B1309" s="7" t="str">
        <f>"00258046"</f>
        <v>00258046</v>
      </c>
    </row>
    <row r="1310" spans="1:2" x14ac:dyDescent="0.25">
      <c r="A1310" s="7">
        <v>1305</v>
      </c>
      <c r="B1310" s="7" t="str">
        <f>"00361228"</f>
        <v>00361228</v>
      </c>
    </row>
    <row r="1311" spans="1:2" x14ac:dyDescent="0.25">
      <c r="A1311" s="7">
        <v>1306</v>
      </c>
      <c r="B1311" s="7" t="str">
        <f>"00365430"</f>
        <v>00365430</v>
      </c>
    </row>
    <row r="1312" spans="1:2" x14ac:dyDescent="0.25">
      <c r="A1312" s="7">
        <v>1307</v>
      </c>
      <c r="B1312" s="7" t="str">
        <f>"00081897"</f>
        <v>00081897</v>
      </c>
    </row>
    <row r="1313" spans="1:2" x14ac:dyDescent="0.25">
      <c r="A1313" s="7">
        <v>1308</v>
      </c>
      <c r="B1313" s="7" t="str">
        <f>"200712005763"</f>
        <v>200712005763</v>
      </c>
    </row>
    <row r="1314" spans="1:2" x14ac:dyDescent="0.25">
      <c r="A1314" s="7">
        <v>1309</v>
      </c>
      <c r="B1314" s="7" t="str">
        <f>"00017476"</f>
        <v>00017476</v>
      </c>
    </row>
    <row r="1315" spans="1:2" x14ac:dyDescent="0.25">
      <c r="A1315" s="7">
        <v>1310</v>
      </c>
      <c r="B1315" s="7" t="str">
        <f>"00715215"</f>
        <v>00715215</v>
      </c>
    </row>
    <row r="1316" spans="1:2" x14ac:dyDescent="0.25">
      <c r="A1316" s="7">
        <v>1311</v>
      </c>
      <c r="B1316" s="7" t="str">
        <f>"00371076"</f>
        <v>00371076</v>
      </c>
    </row>
    <row r="1317" spans="1:2" x14ac:dyDescent="0.25">
      <c r="A1317" s="7">
        <v>1312</v>
      </c>
      <c r="B1317" s="7" t="str">
        <f>"00831621"</f>
        <v>00831621</v>
      </c>
    </row>
    <row r="1318" spans="1:2" x14ac:dyDescent="0.25">
      <c r="A1318" s="7">
        <v>1313</v>
      </c>
      <c r="B1318" s="7" t="str">
        <f>"00833890"</f>
        <v>00833890</v>
      </c>
    </row>
    <row r="1319" spans="1:2" x14ac:dyDescent="0.25">
      <c r="A1319" s="7">
        <v>1314</v>
      </c>
      <c r="B1319" s="7" t="str">
        <f>"00794188"</f>
        <v>00794188</v>
      </c>
    </row>
    <row r="1320" spans="1:2" x14ac:dyDescent="0.25">
      <c r="A1320" s="7">
        <v>1315</v>
      </c>
      <c r="B1320" s="7" t="str">
        <f>"00104416"</f>
        <v>00104416</v>
      </c>
    </row>
    <row r="1321" spans="1:2" x14ac:dyDescent="0.25">
      <c r="A1321" s="7">
        <v>1316</v>
      </c>
      <c r="B1321" s="7" t="str">
        <f>"00703328"</f>
        <v>00703328</v>
      </c>
    </row>
    <row r="1322" spans="1:2" x14ac:dyDescent="0.25">
      <c r="A1322" s="7">
        <v>1317</v>
      </c>
      <c r="B1322" s="7" t="str">
        <f>"00657543"</f>
        <v>00657543</v>
      </c>
    </row>
    <row r="1323" spans="1:2" x14ac:dyDescent="0.25">
      <c r="A1323" s="7">
        <v>1318</v>
      </c>
      <c r="B1323" s="7" t="str">
        <f>"201411000267"</f>
        <v>201411000267</v>
      </c>
    </row>
    <row r="1324" spans="1:2" x14ac:dyDescent="0.25">
      <c r="A1324" s="7">
        <v>1319</v>
      </c>
      <c r="B1324" s="7" t="str">
        <f>"00310691"</f>
        <v>00310691</v>
      </c>
    </row>
    <row r="1325" spans="1:2" x14ac:dyDescent="0.25">
      <c r="A1325" s="7">
        <v>1320</v>
      </c>
      <c r="B1325" s="7" t="str">
        <f>"00555200"</f>
        <v>00555200</v>
      </c>
    </row>
    <row r="1326" spans="1:2" x14ac:dyDescent="0.25">
      <c r="A1326" s="7">
        <v>1321</v>
      </c>
      <c r="B1326" s="7" t="str">
        <f>"200801001620"</f>
        <v>200801001620</v>
      </c>
    </row>
    <row r="1327" spans="1:2" x14ac:dyDescent="0.25">
      <c r="A1327" s="7">
        <v>1322</v>
      </c>
      <c r="B1327" s="7" t="str">
        <f>"00495971"</f>
        <v>00495971</v>
      </c>
    </row>
    <row r="1328" spans="1:2" x14ac:dyDescent="0.25">
      <c r="A1328" s="7">
        <v>1323</v>
      </c>
      <c r="B1328" s="7" t="str">
        <f>"00248644"</f>
        <v>00248644</v>
      </c>
    </row>
    <row r="1329" spans="1:2" x14ac:dyDescent="0.25">
      <c r="A1329" s="7">
        <v>1324</v>
      </c>
      <c r="B1329" s="7" t="str">
        <f>"00872979"</f>
        <v>00872979</v>
      </c>
    </row>
    <row r="1330" spans="1:2" x14ac:dyDescent="0.25">
      <c r="A1330" s="7">
        <v>1325</v>
      </c>
      <c r="B1330" s="7" t="str">
        <f>"00109705"</f>
        <v>00109705</v>
      </c>
    </row>
    <row r="1331" spans="1:2" x14ac:dyDescent="0.25">
      <c r="A1331" s="7">
        <v>1326</v>
      </c>
      <c r="B1331" s="7" t="str">
        <f>"200801006789"</f>
        <v>200801006789</v>
      </c>
    </row>
    <row r="1332" spans="1:2" x14ac:dyDescent="0.25">
      <c r="A1332" s="7">
        <v>1327</v>
      </c>
      <c r="B1332" s="7" t="str">
        <f>"00117981"</f>
        <v>00117981</v>
      </c>
    </row>
    <row r="1333" spans="1:2" x14ac:dyDescent="0.25">
      <c r="A1333" s="7">
        <v>1328</v>
      </c>
      <c r="B1333" s="7" t="str">
        <f>"201406008781"</f>
        <v>201406008781</v>
      </c>
    </row>
    <row r="1334" spans="1:2" x14ac:dyDescent="0.25">
      <c r="A1334" s="7">
        <v>1329</v>
      </c>
      <c r="B1334" s="7" t="str">
        <f>"201412001295"</f>
        <v>201412001295</v>
      </c>
    </row>
    <row r="1335" spans="1:2" x14ac:dyDescent="0.25">
      <c r="A1335" s="7">
        <v>1330</v>
      </c>
      <c r="B1335" s="7" t="str">
        <f>"200809000897"</f>
        <v>200809000897</v>
      </c>
    </row>
    <row r="1336" spans="1:2" x14ac:dyDescent="0.25">
      <c r="A1336" s="7">
        <v>1331</v>
      </c>
      <c r="B1336" s="7" t="str">
        <f>"00873055"</f>
        <v>00873055</v>
      </c>
    </row>
    <row r="1337" spans="1:2" x14ac:dyDescent="0.25">
      <c r="A1337" s="7">
        <v>1332</v>
      </c>
      <c r="B1337" s="7" t="str">
        <f>"201304003534"</f>
        <v>201304003534</v>
      </c>
    </row>
    <row r="1338" spans="1:2" x14ac:dyDescent="0.25">
      <c r="A1338" s="7">
        <v>1333</v>
      </c>
      <c r="B1338" s="7" t="str">
        <f>"00184864"</f>
        <v>00184864</v>
      </c>
    </row>
    <row r="1339" spans="1:2" x14ac:dyDescent="0.25">
      <c r="A1339" s="7">
        <v>1334</v>
      </c>
      <c r="B1339" s="7" t="str">
        <f>"201410008684"</f>
        <v>201410008684</v>
      </c>
    </row>
    <row r="1340" spans="1:2" x14ac:dyDescent="0.25">
      <c r="A1340" s="7">
        <v>1335</v>
      </c>
      <c r="B1340" s="7" t="str">
        <f>"201406013924"</f>
        <v>201406013924</v>
      </c>
    </row>
    <row r="1341" spans="1:2" x14ac:dyDescent="0.25">
      <c r="A1341" s="7">
        <v>1336</v>
      </c>
      <c r="B1341" s="7" t="str">
        <f>"200801005365"</f>
        <v>200801005365</v>
      </c>
    </row>
    <row r="1342" spans="1:2" x14ac:dyDescent="0.25">
      <c r="A1342" s="7">
        <v>1337</v>
      </c>
      <c r="B1342" s="7" t="str">
        <f>"201304002765"</f>
        <v>201304002765</v>
      </c>
    </row>
    <row r="1343" spans="1:2" x14ac:dyDescent="0.25">
      <c r="A1343" s="7">
        <v>1338</v>
      </c>
      <c r="B1343" s="7" t="str">
        <f>"200802008551"</f>
        <v>200802008551</v>
      </c>
    </row>
    <row r="1344" spans="1:2" x14ac:dyDescent="0.25">
      <c r="A1344" s="7">
        <v>1339</v>
      </c>
      <c r="B1344" s="7" t="str">
        <f>"201510000517"</f>
        <v>201510000517</v>
      </c>
    </row>
    <row r="1345" spans="1:2" x14ac:dyDescent="0.25">
      <c r="A1345" s="7">
        <v>1340</v>
      </c>
      <c r="B1345" s="7" t="str">
        <f>"201412007283"</f>
        <v>201412007283</v>
      </c>
    </row>
    <row r="1346" spans="1:2" x14ac:dyDescent="0.25">
      <c r="A1346" s="7">
        <v>1341</v>
      </c>
      <c r="B1346" s="7" t="str">
        <f>"00875767"</f>
        <v>00875767</v>
      </c>
    </row>
    <row r="1347" spans="1:2" x14ac:dyDescent="0.25">
      <c r="A1347" s="7">
        <v>1342</v>
      </c>
      <c r="B1347" s="7" t="str">
        <f>"00499448"</f>
        <v>00499448</v>
      </c>
    </row>
    <row r="1348" spans="1:2" x14ac:dyDescent="0.25">
      <c r="A1348" s="7">
        <v>1343</v>
      </c>
      <c r="B1348" s="7" t="str">
        <f>"00435845"</f>
        <v>00435845</v>
      </c>
    </row>
    <row r="1349" spans="1:2" x14ac:dyDescent="0.25">
      <c r="A1349" s="7">
        <v>1344</v>
      </c>
      <c r="B1349" s="7" t="str">
        <f>"200712000069"</f>
        <v>200712000069</v>
      </c>
    </row>
    <row r="1350" spans="1:2" x14ac:dyDescent="0.25">
      <c r="A1350" s="7">
        <v>1345</v>
      </c>
      <c r="B1350" s="7" t="str">
        <f>"201512000656"</f>
        <v>201512000656</v>
      </c>
    </row>
    <row r="1351" spans="1:2" x14ac:dyDescent="0.25">
      <c r="A1351" s="7">
        <v>1346</v>
      </c>
      <c r="B1351" s="7" t="str">
        <f>"00708659"</f>
        <v>00708659</v>
      </c>
    </row>
    <row r="1352" spans="1:2" x14ac:dyDescent="0.25">
      <c r="A1352" s="7">
        <v>1347</v>
      </c>
      <c r="B1352" s="7" t="str">
        <f>"00493732"</f>
        <v>00493732</v>
      </c>
    </row>
    <row r="1353" spans="1:2" x14ac:dyDescent="0.25">
      <c r="A1353" s="7">
        <v>1348</v>
      </c>
      <c r="B1353" s="7" t="str">
        <f>"00119057"</f>
        <v>00119057</v>
      </c>
    </row>
    <row r="1354" spans="1:2" x14ac:dyDescent="0.25">
      <c r="A1354" s="7">
        <v>1349</v>
      </c>
      <c r="B1354" s="7" t="str">
        <f>"00166882"</f>
        <v>00166882</v>
      </c>
    </row>
    <row r="1355" spans="1:2" x14ac:dyDescent="0.25">
      <c r="A1355" s="7">
        <v>1350</v>
      </c>
      <c r="B1355" s="7" t="str">
        <f>"00561924"</f>
        <v>00561924</v>
      </c>
    </row>
    <row r="1356" spans="1:2" x14ac:dyDescent="0.25">
      <c r="A1356" s="7">
        <v>1351</v>
      </c>
      <c r="B1356" s="7" t="str">
        <f>"201410007380"</f>
        <v>201410007380</v>
      </c>
    </row>
    <row r="1357" spans="1:2" x14ac:dyDescent="0.25">
      <c r="A1357" s="7">
        <v>1352</v>
      </c>
      <c r="B1357" s="7" t="str">
        <f>"201412003290"</f>
        <v>201412003290</v>
      </c>
    </row>
    <row r="1358" spans="1:2" x14ac:dyDescent="0.25">
      <c r="A1358" s="7">
        <v>1353</v>
      </c>
      <c r="B1358" s="7" t="str">
        <f>"201412001526"</f>
        <v>201412001526</v>
      </c>
    </row>
    <row r="1359" spans="1:2" x14ac:dyDescent="0.25">
      <c r="A1359" s="7">
        <v>1354</v>
      </c>
      <c r="B1359" s="7" t="str">
        <f>"00117252"</f>
        <v>00117252</v>
      </c>
    </row>
    <row r="1360" spans="1:2" x14ac:dyDescent="0.25">
      <c r="A1360" s="7">
        <v>1355</v>
      </c>
      <c r="B1360" s="7" t="str">
        <f>"00353578"</f>
        <v>00353578</v>
      </c>
    </row>
    <row r="1361" spans="1:2" x14ac:dyDescent="0.25">
      <c r="A1361" s="7">
        <v>1356</v>
      </c>
      <c r="B1361" s="7" t="str">
        <f>"00018224"</f>
        <v>00018224</v>
      </c>
    </row>
    <row r="1362" spans="1:2" x14ac:dyDescent="0.25">
      <c r="A1362" s="7">
        <v>1357</v>
      </c>
      <c r="B1362" s="7" t="str">
        <f>"00449317"</f>
        <v>00449317</v>
      </c>
    </row>
    <row r="1363" spans="1:2" x14ac:dyDescent="0.25">
      <c r="A1363" s="7">
        <v>1358</v>
      </c>
      <c r="B1363" s="7" t="str">
        <f>"00037083"</f>
        <v>00037083</v>
      </c>
    </row>
    <row r="1364" spans="1:2" x14ac:dyDescent="0.25">
      <c r="A1364" s="7">
        <v>1359</v>
      </c>
      <c r="B1364" s="7" t="str">
        <f>"00516430"</f>
        <v>00516430</v>
      </c>
    </row>
    <row r="1365" spans="1:2" x14ac:dyDescent="0.25">
      <c r="A1365" s="7">
        <v>1360</v>
      </c>
      <c r="B1365" s="7" t="str">
        <f>"201412004887"</f>
        <v>201412004887</v>
      </c>
    </row>
    <row r="1366" spans="1:2" x14ac:dyDescent="0.25">
      <c r="A1366" s="7">
        <v>1361</v>
      </c>
      <c r="B1366" s="7" t="str">
        <f>"201401000511"</f>
        <v>201401000511</v>
      </c>
    </row>
    <row r="1367" spans="1:2" x14ac:dyDescent="0.25">
      <c r="A1367" s="7">
        <v>1362</v>
      </c>
      <c r="B1367" s="7" t="str">
        <f>"00829559"</f>
        <v>00829559</v>
      </c>
    </row>
    <row r="1368" spans="1:2" x14ac:dyDescent="0.25">
      <c r="A1368" s="7">
        <v>1363</v>
      </c>
      <c r="B1368" s="7" t="str">
        <f>"00199696"</f>
        <v>00199696</v>
      </c>
    </row>
    <row r="1369" spans="1:2" x14ac:dyDescent="0.25">
      <c r="A1369" s="7">
        <v>1364</v>
      </c>
      <c r="B1369" s="7" t="str">
        <f>"00490228"</f>
        <v>00490228</v>
      </c>
    </row>
    <row r="1370" spans="1:2" x14ac:dyDescent="0.25">
      <c r="A1370" s="7">
        <v>1365</v>
      </c>
      <c r="B1370" s="7" t="str">
        <f>"201402003745"</f>
        <v>201402003745</v>
      </c>
    </row>
    <row r="1371" spans="1:2" x14ac:dyDescent="0.25">
      <c r="A1371" s="7">
        <v>1366</v>
      </c>
      <c r="B1371" s="7" t="str">
        <f>"201411001987"</f>
        <v>201411001987</v>
      </c>
    </row>
    <row r="1372" spans="1:2" x14ac:dyDescent="0.25">
      <c r="A1372" s="7">
        <v>1367</v>
      </c>
      <c r="B1372" s="7" t="str">
        <f>"00872815"</f>
        <v>00872815</v>
      </c>
    </row>
    <row r="1373" spans="1:2" x14ac:dyDescent="0.25">
      <c r="A1373" s="7">
        <v>1368</v>
      </c>
      <c r="B1373" s="7" t="str">
        <f>"00235009"</f>
        <v>00235009</v>
      </c>
    </row>
    <row r="1374" spans="1:2" x14ac:dyDescent="0.25">
      <c r="A1374" s="7">
        <v>1369</v>
      </c>
      <c r="B1374" s="7" t="str">
        <f>"00717504"</f>
        <v>00717504</v>
      </c>
    </row>
    <row r="1375" spans="1:2" x14ac:dyDescent="0.25">
      <c r="A1375" s="7">
        <v>1370</v>
      </c>
      <c r="B1375" s="7" t="str">
        <f>"201411002562"</f>
        <v>201411002562</v>
      </c>
    </row>
    <row r="1376" spans="1:2" x14ac:dyDescent="0.25">
      <c r="A1376" s="7">
        <v>1371</v>
      </c>
      <c r="B1376" s="7" t="str">
        <f>"201412005062"</f>
        <v>201412005062</v>
      </c>
    </row>
    <row r="1377" spans="1:2" x14ac:dyDescent="0.25">
      <c r="A1377" s="7">
        <v>1372</v>
      </c>
      <c r="B1377" s="7" t="str">
        <f>"00485481"</f>
        <v>00485481</v>
      </c>
    </row>
    <row r="1378" spans="1:2" x14ac:dyDescent="0.25">
      <c r="A1378" s="7">
        <v>1373</v>
      </c>
      <c r="B1378" s="7" t="str">
        <f>"00812889"</f>
        <v>00812889</v>
      </c>
    </row>
    <row r="1379" spans="1:2" x14ac:dyDescent="0.25">
      <c r="A1379" s="7">
        <v>1374</v>
      </c>
      <c r="B1379" s="7" t="str">
        <f>"201511009478"</f>
        <v>201511009478</v>
      </c>
    </row>
    <row r="1380" spans="1:2" x14ac:dyDescent="0.25">
      <c r="A1380" s="7">
        <v>1375</v>
      </c>
      <c r="B1380" s="7" t="str">
        <f>"00011953"</f>
        <v>00011953</v>
      </c>
    </row>
    <row r="1381" spans="1:2" x14ac:dyDescent="0.25">
      <c r="A1381" s="7">
        <v>1376</v>
      </c>
      <c r="B1381" s="7" t="str">
        <f>"00134932"</f>
        <v>00134932</v>
      </c>
    </row>
    <row r="1382" spans="1:2" x14ac:dyDescent="0.25">
      <c r="A1382" s="7">
        <v>1377</v>
      </c>
      <c r="B1382" s="7" t="str">
        <f>"00550097"</f>
        <v>00550097</v>
      </c>
    </row>
    <row r="1383" spans="1:2" x14ac:dyDescent="0.25">
      <c r="A1383" s="7">
        <v>1378</v>
      </c>
      <c r="B1383" s="7" t="str">
        <f>"201411000749"</f>
        <v>201411000749</v>
      </c>
    </row>
    <row r="1384" spans="1:2" x14ac:dyDescent="0.25">
      <c r="A1384" s="7">
        <v>1379</v>
      </c>
      <c r="B1384" s="7" t="str">
        <f>"00241728"</f>
        <v>00241728</v>
      </c>
    </row>
    <row r="1385" spans="1:2" x14ac:dyDescent="0.25">
      <c r="A1385" s="7">
        <v>1380</v>
      </c>
      <c r="B1385" s="7" t="str">
        <f>"00770816"</f>
        <v>00770816</v>
      </c>
    </row>
    <row r="1386" spans="1:2" x14ac:dyDescent="0.25">
      <c r="A1386" s="7">
        <v>1381</v>
      </c>
      <c r="B1386" s="7" t="str">
        <f>"201411002914"</f>
        <v>201411002914</v>
      </c>
    </row>
    <row r="1387" spans="1:2" x14ac:dyDescent="0.25">
      <c r="A1387" s="7">
        <v>1382</v>
      </c>
      <c r="B1387" s="7" t="str">
        <f>"200905000156"</f>
        <v>200905000156</v>
      </c>
    </row>
    <row r="1388" spans="1:2" x14ac:dyDescent="0.25">
      <c r="A1388" s="7">
        <v>1383</v>
      </c>
      <c r="B1388" s="7" t="str">
        <f>"00128532"</f>
        <v>00128532</v>
      </c>
    </row>
    <row r="1389" spans="1:2" x14ac:dyDescent="0.25">
      <c r="A1389" s="7">
        <v>1384</v>
      </c>
      <c r="B1389" s="7" t="str">
        <f>"00191408"</f>
        <v>00191408</v>
      </c>
    </row>
    <row r="1390" spans="1:2" x14ac:dyDescent="0.25">
      <c r="A1390" s="7">
        <v>1385</v>
      </c>
      <c r="B1390" s="7" t="str">
        <f>"201412005447"</f>
        <v>201412005447</v>
      </c>
    </row>
    <row r="1391" spans="1:2" x14ac:dyDescent="0.25">
      <c r="A1391" s="7">
        <v>1386</v>
      </c>
      <c r="B1391" s="7" t="str">
        <f>"200809001222"</f>
        <v>200809001222</v>
      </c>
    </row>
    <row r="1392" spans="1:2" x14ac:dyDescent="0.25">
      <c r="A1392" s="7">
        <v>1387</v>
      </c>
      <c r="B1392" s="7" t="str">
        <f>"00001636"</f>
        <v>00001636</v>
      </c>
    </row>
    <row r="1393" spans="1:2" x14ac:dyDescent="0.25">
      <c r="A1393" s="7">
        <v>1388</v>
      </c>
      <c r="B1393" s="7" t="str">
        <f>"201412005519"</f>
        <v>201412005519</v>
      </c>
    </row>
    <row r="1394" spans="1:2" x14ac:dyDescent="0.25">
      <c r="A1394" s="7">
        <v>1389</v>
      </c>
      <c r="B1394" s="7" t="str">
        <f>"00484122"</f>
        <v>00484122</v>
      </c>
    </row>
    <row r="1395" spans="1:2" x14ac:dyDescent="0.25">
      <c r="A1395" s="7">
        <v>1390</v>
      </c>
      <c r="B1395" s="7" t="str">
        <f>"200810000092"</f>
        <v>200810000092</v>
      </c>
    </row>
    <row r="1396" spans="1:2" x14ac:dyDescent="0.25">
      <c r="A1396" s="7">
        <v>1391</v>
      </c>
      <c r="B1396" s="7" t="str">
        <f>"00617669"</f>
        <v>00617669</v>
      </c>
    </row>
    <row r="1397" spans="1:2" x14ac:dyDescent="0.25">
      <c r="A1397" s="7">
        <v>1392</v>
      </c>
      <c r="B1397" s="7" t="str">
        <f>"00703609"</f>
        <v>00703609</v>
      </c>
    </row>
    <row r="1398" spans="1:2" x14ac:dyDescent="0.25">
      <c r="A1398" s="7">
        <v>1393</v>
      </c>
      <c r="B1398" s="7" t="str">
        <f>"00643963"</f>
        <v>00643963</v>
      </c>
    </row>
    <row r="1399" spans="1:2" x14ac:dyDescent="0.25">
      <c r="A1399" s="7">
        <v>1394</v>
      </c>
      <c r="B1399" s="7" t="str">
        <f>"00175009"</f>
        <v>00175009</v>
      </c>
    </row>
    <row r="1400" spans="1:2" x14ac:dyDescent="0.25">
      <c r="A1400" s="7">
        <v>1395</v>
      </c>
      <c r="B1400" s="7" t="str">
        <f>"200808000635"</f>
        <v>200808000635</v>
      </c>
    </row>
    <row r="1401" spans="1:2" x14ac:dyDescent="0.25">
      <c r="A1401" s="7">
        <v>1396</v>
      </c>
      <c r="B1401" s="7" t="str">
        <f>"200810001172"</f>
        <v>200810001172</v>
      </c>
    </row>
    <row r="1402" spans="1:2" x14ac:dyDescent="0.25">
      <c r="A1402" s="7">
        <v>1397</v>
      </c>
      <c r="B1402" s="7" t="str">
        <f>"00644194"</f>
        <v>00644194</v>
      </c>
    </row>
    <row r="1403" spans="1:2" x14ac:dyDescent="0.25">
      <c r="A1403" s="7">
        <v>1398</v>
      </c>
      <c r="B1403" s="7" t="str">
        <f>"00314142"</f>
        <v>00314142</v>
      </c>
    </row>
    <row r="1404" spans="1:2" x14ac:dyDescent="0.25">
      <c r="A1404" s="7">
        <v>1399</v>
      </c>
      <c r="B1404" s="7" t="str">
        <f>"00453335"</f>
        <v>00453335</v>
      </c>
    </row>
    <row r="1405" spans="1:2" x14ac:dyDescent="0.25">
      <c r="A1405" s="7">
        <v>1400</v>
      </c>
      <c r="B1405" s="7" t="str">
        <f>"00875181"</f>
        <v>00875181</v>
      </c>
    </row>
    <row r="1406" spans="1:2" x14ac:dyDescent="0.25">
      <c r="A1406" s="7">
        <v>1401</v>
      </c>
      <c r="B1406" s="7" t="str">
        <f>"00158427"</f>
        <v>00158427</v>
      </c>
    </row>
    <row r="1407" spans="1:2" x14ac:dyDescent="0.25">
      <c r="A1407" s="7">
        <v>1402</v>
      </c>
      <c r="B1407" s="7" t="str">
        <f>"00243086"</f>
        <v>00243086</v>
      </c>
    </row>
    <row r="1408" spans="1:2" x14ac:dyDescent="0.25">
      <c r="A1408" s="7">
        <v>1403</v>
      </c>
      <c r="B1408" s="7" t="str">
        <f>"00228948"</f>
        <v>00228948</v>
      </c>
    </row>
    <row r="1409" spans="1:2" x14ac:dyDescent="0.25">
      <c r="A1409" s="7">
        <v>1404</v>
      </c>
      <c r="B1409" s="7" t="str">
        <f>"00118060"</f>
        <v>00118060</v>
      </c>
    </row>
    <row r="1410" spans="1:2" x14ac:dyDescent="0.25">
      <c r="A1410" s="7">
        <v>1405</v>
      </c>
      <c r="B1410" s="7" t="str">
        <f>"201208000034"</f>
        <v>201208000034</v>
      </c>
    </row>
    <row r="1411" spans="1:2" x14ac:dyDescent="0.25">
      <c r="A1411" s="7">
        <v>1406</v>
      </c>
      <c r="B1411" s="7" t="str">
        <f>"201502003193"</f>
        <v>201502003193</v>
      </c>
    </row>
    <row r="1412" spans="1:2" x14ac:dyDescent="0.25">
      <c r="A1412" s="7">
        <v>1407</v>
      </c>
      <c r="B1412" s="7" t="str">
        <f>"201506001160"</f>
        <v>201506001160</v>
      </c>
    </row>
    <row r="1413" spans="1:2" x14ac:dyDescent="0.25">
      <c r="A1413" s="7">
        <v>1408</v>
      </c>
      <c r="B1413" s="7" t="str">
        <f>"00646014"</f>
        <v>00646014</v>
      </c>
    </row>
    <row r="1414" spans="1:2" x14ac:dyDescent="0.25">
      <c r="A1414" s="7">
        <v>1409</v>
      </c>
      <c r="B1414" s="7" t="str">
        <f>"201412007044"</f>
        <v>201412007044</v>
      </c>
    </row>
    <row r="1415" spans="1:2" x14ac:dyDescent="0.25">
      <c r="A1415" s="7">
        <v>1410</v>
      </c>
      <c r="B1415" s="7" t="str">
        <f>"00114163"</f>
        <v>00114163</v>
      </c>
    </row>
    <row r="1416" spans="1:2" x14ac:dyDescent="0.25">
      <c r="A1416" s="7">
        <v>1411</v>
      </c>
      <c r="B1416" s="7" t="str">
        <f>"00608753"</f>
        <v>00608753</v>
      </c>
    </row>
    <row r="1417" spans="1:2" x14ac:dyDescent="0.25">
      <c r="A1417" s="7">
        <v>1412</v>
      </c>
      <c r="B1417" s="7" t="str">
        <f>"00875229"</f>
        <v>00875229</v>
      </c>
    </row>
    <row r="1418" spans="1:2" x14ac:dyDescent="0.25">
      <c r="A1418" s="7">
        <v>1413</v>
      </c>
      <c r="B1418" s="7" t="str">
        <f>"00117223"</f>
        <v>00117223</v>
      </c>
    </row>
    <row r="1419" spans="1:2" x14ac:dyDescent="0.25">
      <c r="A1419" s="7">
        <v>1414</v>
      </c>
      <c r="B1419" s="7" t="str">
        <f>"200801007991"</f>
        <v>200801007991</v>
      </c>
    </row>
    <row r="1420" spans="1:2" x14ac:dyDescent="0.25">
      <c r="A1420" s="7">
        <v>1415</v>
      </c>
      <c r="B1420" s="7" t="str">
        <f>"00110095"</f>
        <v>00110095</v>
      </c>
    </row>
    <row r="1421" spans="1:2" x14ac:dyDescent="0.25">
      <c r="A1421" s="7">
        <v>1416</v>
      </c>
      <c r="B1421" s="7" t="str">
        <f>"201406008084"</f>
        <v>201406008084</v>
      </c>
    </row>
    <row r="1422" spans="1:2" x14ac:dyDescent="0.25">
      <c r="A1422" s="7">
        <v>1417</v>
      </c>
      <c r="B1422" s="7" t="str">
        <f>"201304005786"</f>
        <v>201304005786</v>
      </c>
    </row>
    <row r="1423" spans="1:2" x14ac:dyDescent="0.25">
      <c r="A1423" s="7">
        <v>1418</v>
      </c>
      <c r="B1423" s="7" t="str">
        <f>"00089915"</f>
        <v>00089915</v>
      </c>
    </row>
    <row r="1424" spans="1:2" x14ac:dyDescent="0.25">
      <c r="A1424" s="7">
        <v>1419</v>
      </c>
      <c r="B1424" s="7" t="str">
        <f>"201406007626"</f>
        <v>201406007626</v>
      </c>
    </row>
    <row r="1425" spans="1:2" x14ac:dyDescent="0.25">
      <c r="A1425" s="7">
        <v>1420</v>
      </c>
      <c r="B1425" s="7" t="str">
        <f>"00082120"</f>
        <v>00082120</v>
      </c>
    </row>
    <row r="1426" spans="1:2" x14ac:dyDescent="0.25">
      <c r="A1426" s="7">
        <v>1421</v>
      </c>
      <c r="B1426" s="7" t="str">
        <f>"201406008889"</f>
        <v>201406008889</v>
      </c>
    </row>
    <row r="1427" spans="1:2" x14ac:dyDescent="0.25">
      <c r="A1427" s="7">
        <v>1422</v>
      </c>
      <c r="B1427" s="7" t="str">
        <f>"00471247"</f>
        <v>00471247</v>
      </c>
    </row>
    <row r="1428" spans="1:2" x14ac:dyDescent="0.25">
      <c r="A1428" s="7">
        <v>1423</v>
      </c>
      <c r="B1428" s="7" t="str">
        <f>"201406000883"</f>
        <v>201406000883</v>
      </c>
    </row>
    <row r="1429" spans="1:2" x14ac:dyDescent="0.25">
      <c r="A1429" s="7">
        <v>1424</v>
      </c>
      <c r="B1429" s="7" t="str">
        <f>"00120653"</f>
        <v>00120653</v>
      </c>
    </row>
    <row r="1430" spans="1:2" x14ac:dyDescent="0.25">
      <c r="A1430" s="7">
        <v>1425</v>
      </c>
      <c r="B1430" s="7" t="str">
        <f>"00475457"</f>
        <v>00475457</v>
      </c>
    </row>
    <row r="1431" spans="1:2" x14ac:dyDescent="0.25">
      <c r="A1431" s="7">
        <v>1426</v>
      </c>
      <c r="B1431" s="7" t="str">
        <f>"201407000171"</f>
        <v>201407000171</v>
      </c>
    </row>
    <row r="1432" spans="1:2" x14ac:dyDescent="0.25">
      <c r="A1432" s="7">
        <v>1427</v>
      </c>
      <c r="B1432" s="7" t="str">
        <f>"00144688"</f>
        <v>00144688</v>
      </c>
    </row>
    <row r="1433" spans="1:2" x14ac:dyDescent="0.25">
      <c r="A1433" s="7">
        <v>1428</v>
      </c>
      <c r="B1433" s="7" t="str">
        <f>"201406012479"</f>
        <v>201406012479</v>
      </c>
    </row>
    <row r="1434" spans="1:2" x14ac:dyDescent="0.25">
      <c r="A1434" s="7">
        <v>1429</v>
      </c>
      <c r="B1434" s="7" t="str">
        <f>"00128722"</f>
        <v>00128722</v>
      </c>
    </row>
    <row r="1435" spans="1:2" x14ac:dyDescent="0.25">
      <c r="A1435" s="7">
        <v>1430</v>
      </c>
      <c r="B1435" s="7" t="str">
        <f>"201401001581"</f>
        <v>201401001581</v>
      </c>
    </row>
    <row r="1436" spans="1:2" x14ac:dyDescent="0.25">
      <c r="A1436" s="7">
        <v>1431</v>
      </c>
      <c r="B1436" s="7" t="str">
        <f>"00127989"</f>
        <v>00127989</v>
      </c>
    </row>
    <row r="1437" spans="1:2" x14ac:dyDescent="0.25">
      <c r="A1437" s="7">
        <v>1432</v>
      </c>
      <c r="B1437" s="7" t="str">
        <f>"201412002065"</f>
        <v>201412002065</v>
      </c>
    </row>
    <row r="1438" spans="1:2" x14ac:dyDescent="0.25">
      <c r="A1438" s="7">
        <v>1433</v>
      </c>
      <c r="B1438" s="7" t="str">
        <f>"00876241"</f>
        <v>00876241</v>
      </c>
    </row>
    <row r="1439" spans="1:2" x14ac:dyDescent="0.25">
      <c r="A1439" s="7">
        <v>1434</v>
      </c>
      <c r="B1439" s="7" t="str">
        <f>"201405001980"</f>
        <v>201405001980</v>
      </c>
    </row>
    <row r="1440" spans="1:2" x14ac:dyDescent="0.25">
      <c r="A1440" s="7">
        <v>1435</v>
      </c>
      <c r="B1440" s="7" t="str">
        <f>"201303000399"</f>
        <v>201303000399</v>
      </c>
    </row>
    <row r="1441" spans="1:2" x14ac:dyDescent="0.25">
      <c r="A1441" s="7">
        <v>1436</v>
      </c>
      <c r="B1441" s="7" t="str">
        <f>"200801001124"</f>
        <v>200801001124</v>
      </c>
    </row>
    <row r="1442" spans="1:2" x14ac:dyDescent="0.25">
      <c r="A1442" s="7">
        <v>1437</v>
      </c>
      <c r="B1442" s="7" t="str">
        <f>"201406015381"</f>
        <v>201406015381</v>
      </c>
    </row>
    <row r="1443" spans="1:2" x14ac:dyDescent="0.25">
      <c r="A1443" s="7">
        <v>1438</v>
      </c>
      <c r="B1443" s="7" t="str">
        <f>"200802004452"</f>
        <v>200802004452</v>
      </c>
    </row>
    <row r="1444" spans="1:2" x14ac:dyDescent="0.25">
      <c r="A1444" s="7">
        <v>1439</v>
      </c>
      <c r="B1444" s="7" t="str">
        <f>"00079885"</f>
        <v>00079885</v>
      </c>
    </row>
    <row r="1445" spans="1:2" x14ac:dyDescent="0.25">
      <c r="A1445" s="7">
        <v>1440</v>
      </c>
      <c r="B1445" s="7" t="str">
        <f>"00118814"</f>
        <v>00118814</v>
      </c>
    </row>
    <row r="1446" spans="1:2" x14ac:dyDescent="0.25">
      <c r="A1446" s="7">
        <v>1441</v>
      </c>
      <c r="B1446" s="7" t="str">
        <f>"00228148"</f>
        <v>00228148</v>
      </c>
    </row>
    <row r="1447" spans="1:2" x14ac:dyDescent="0.25">
      <c r="A1447" s="7">
        <v>1442</v>
      </c>
      <c r="B1447" s="7" t="str">
        <f>"201304001402"</f>
        <v>201304001402</v>
      </c>
    </row>
    <row r="1448" spans="1:2" x14ac:dyDescent="0.25">
      <c r="A1448" s="7">
        <v>1443</v>
      </c>
      <c r="B1448" s="7" t="str">
        <f>"201410012665"</f>
        <v>201410012665</v>
      </c>
    </row>
    <row r="1449" spans="1:2" x14ac:dyDescent="0.25">
      <c r="A1449" s="7">
        <v>1444</v>
      </c>
      <c r="B1449" s="7" t="str">
        <f>"00208051"</f>
        <v>00208051</v>
      </c>
    </row>
    <row r="1450" spans="1:2" x14ac:dyDescent="0.25">
      <c r="A1450" s="7">
        <v>1445</v>
      </c>
      <c r="B1450" s="7" t="str">
        <f>"00013845"</f>
        <v>00013845</v>
      </c>
    </row>
    <row r="1451" spans="1:2" x14ac:dyDescent="0.25">
      <c r="A1451" s="7">
        <v>1446</v>
      </c>
      <c r="B1451" s="7" t="str">
        <f>"201604001549"</f>
        <v>201604001549</v>
      </c>
    </row>
    <row r="1452" spans="1:2" x14ac:dyDescent="0.25">
      <c r="A1452" s="7">
        <v>1447</v>
      </c>
      <c r="B1452" s="7" t="str">
        <f>"200812000150"</f>
        <v>200812000150</v>
      </c>
    </row>
    <row r="1453" spans="1:2" x14ac:dyDescent="0.25">
      <c r="A1453" s="7">
        <v>1448</v>
      </c>
      <c r="B1453" s="7" t="str">
        <f>"201406007326"</f>
        <v>201406007326</v>
      </c>
    </row>
    <row r="1454" spans="1:2" x14ac:dyDescent="0.25">
      <c r="A1454" s="7">
        <v>1449</v>
      </c>
      <c r="B1454" s="7" t="str">
        <f>"00105582"</f>
        <v>00105582</v>
      </c>
    </row>
    <row r="1455" spans="1:2" x14ac:dyDescent="0.25">
      <c r="A1455" s="7">
        <v>1450</v>
      </c>
      <c r="B1455" s="7" t="str">
        <f>"00764292"</f>
        <v>00764292</v>
      </c>
    </row>
    <row r="1456" spans="1:2" x14ac:dyDescent="0.25">
      <c r="A1456" s="7">
        <v>1451</v>
      </c>
      <c r="B1456" s="7" t="str">
        <f>"00867956"</f>
        <v>00867956</v>
      </c>
    </row>
    <row r="1457" spans="1:2" x14ac:dyDescent="0.25">
      <c r="A1457" s="7">
        <v>1452</v>
      </c>
      <c r="B1457" s="7" t="str">
        <f>"200801006248"</f>
        <v>200801006248</v>
      </c>
    </row>
    <row r="1458" spans="1:2" x14ac:dyDescent="0.25">
      <c r="A1458" s="7">
        <v>1453</v>
      </c>
      <c r="B1458" s="7" t="str">
        <f>"00480093"</f>
        <v>00480093</v>
      </c>
    </row>
    <row r="1459" spans="1:2" x14ac:dyDescent="0.25">
      <c r="A1459" s="7">
        <v>1454</v>
      </c>
      <c r="B1459" s="7" t="str">
        <f>"00020277"</f>
        <v>00020277</v>
      </c>
    </row>
    <row r="1460" spans="1:2" x14ac:dyDescent="0.25">
      <c r="A1460" s="7">
        <v>1455</v>
      </c>
      <c r="B1460" s="7" t="str">
        <f>"00015089"</f>
        <v>00015089</v>
      </c>
    </row>
    <row r="1461" spans="1:2" x14ac:dyDescent="0.25">
      <c r="A1461" s="7">
        <v>1456</v>
      </c>
      <c r="B1461" s="7" t="str">
        <f>"201402006894"</f>
        <v>201402006894</v>
      </c>
    </row>
    <row r="1462" spans="1:2" x14ac:dyDescent="0.25">
      <c r="A1462" s="7">
        <v>1457</v>
      </c>
      <c r="B1462" s="7" t="str">
        <f>"00002014"</f>
        <v>00002014</v>
      </c>
    </row>
    <row r="1463" spans="1:2" x14ac:dyDescent="0.25">
      <c r="A1463" s="7">
        <v>1458</v>
      </c>
      <c r="B1463" s="7" t="str">
        <f>"00011554"</f>
        <v>00011554</v>
      </c>
    </row>
    <row r="1464" spans="1:2" x14ac:dyDescent="0.25">
      <c r="A1464" s="7">
        <v>1459</v>
      </c>
      <c r="B1464" s="7" t="str">
        <f>"200801002861"</f>
        <v>200801002861</v>
      </c>
    </row>
    <row r="1465" spans="1:2" x14ac:dyDescent="0.25">
      <c r="A1465" s="7">
        <v>1460</v>
      </c>
      <c r="B1465" s="7" t="str">
        <f>"201304000253"</f>
        <v>201304000253</v>
      </c>
    </row>
    <row r="1466" spans="1:2" x14ac:dyDescent="0.25">
      <c r="A1466" s="7">
        <v>1461</v>
      </c>
      <c r="B1466" s="7" t="str">
        <f>"201506003696"</f>
        <v>201506003696</v>
      </c>
    </row>
    <row r="1467" spans="1:2" x14ac:dyDescent="0.25">
      <c r="A1467" s="7">
        <v>1462</v>
      </c>
      <c r="B1467" s="7" t="str">
        <f>"201406002586"</f>
        <v>201406002586</v>
      </c>
    </row>
    <row r="1468" spans="1:2" x14ac:dyDescent="0.25">
      <c r="A1468" s="7">
        <v>1463</v>
      </c>
      <c r="B1468" s="7" t="str">
        <f>"00088409"</f>
        <v>00088409</v>
      </c>
    </row>
    <row r="1469" spans="1:2" x14ac:dyDescent="0.25">
      <c r="A1469" s="7">
        <v>1464</v>
      </c>
      <c r="B1469" s="7" t="str">
        <f>"00226631"</f>
        <v>00226631</v>
      </c>
    </row>
    <row r="1470" spans="1:2" x14ac:dyDescent="0.25">
      <c r="A1470" s="7">
        <v>1465</v>
      </c>
      <c r="B1470" s="7" t="str">
        <f>"201304005129"</f>
        <v>201304005129</v>
      </c>
    </row>
    <row r="1471" spans="1:2" x14ac:dyDescent="0.25">
      <c r="A1471" s="7">
        <v>1466</v>
      </c>
      <c r="B1471" s="7" t="str">
        <f>"00679180"</f>
        <v>00679180</v>
      </c>
    </row>
    <row r="1472" spans="1:2" x14ac:dyDescent="0.25">
      <c r="A1472" s="7">
        <v>1467</v>
      </c>
      <c r="B1472" s="7" t="str">
        <f>"00870921"</f>
        <v>00870921</v>
      </c>
    </row>
    <row r="1473" spans="1:2" x14ac:dyDescent="0.25">
      <c r="A1473" s="7">
        <v>1468</v>
      </c>
      <c r="B1473" s="7" t="str">
        <f>"200712001094"</f>
        <v>200712001094</v>
      </c>
    </row>
    <row r="1474" spans="1:2" x14ac:dyDescent="0.25">
      <c r="A1474" s="7">
        <v>1469</v>
      </c>
      <c r="B1474" s="7" t="str">
        <f>"00231565"</f>
        <v>00231565</v>
      </c>
    </row>
    <row r="1475" spans="1:2" x14ac:dyDescent="0.25">
      <c r="A1475" s="7">
        <v>1470</v>
      </c>
      <c r="B1475" s="7" t="str">
        <f>"00627582"</f>
        <v>00627582</v>
      </c>
    </row>
    <row r="1476" spans="1:2" x14ac:dyDescent="0.25">
      <c r="A1476" s="7">
        <v>1471</v>
      </c>
      <c r="B1476" s="7" t="str">
        <f>"00093281"</f>
        <v>00093281</v>
      </c>
    </row>
    <row r="1477" spans="1:2" x14ac:dyDescent="0.25">
      <c r="A1477" s="7">
        <v>1472</v>
      </c>
      <c r="B1477" s="7" t="str">
        <f>"201304004489"</f>
        <v>201304004489</v>
      </c>
    </row>
    <row r="1478" spans="1:2" x14ac:dyDescent="0.25">
      <c r="A1478" s="7">
        <v>1473</v>
      </c>
      <c r="B1478" s="7" t="str">
        <f>"201304001180"</f>
        <v>201304001180</v>
      </c>
    </row>
    <row r="1479" spans="1:2" x14ac:dyDescent="0.25">
      <c r="A1479" s="7">
        <v>1474</v>
      </c>
      <c r="B1479" s="7" t="str">
        <f>"200812000535"</f>
        <v>200812000535</v>
      </c>
    </row>
    <row r="1480" spans="1:2" x14ac:dyDescent="0.25">
      <c r="A1480" s="7">
        <v>1475</v>
      </c>
      <c r="B1480" s="7" t="str">
        <f>"00112387"</f>
        <v>00112387</v>
      </c>
    </row>
    <row r="1481" spans="1:2" x14ac:dyDescent="0.25">
      <c r="A1481" s="7">
        <v>1476</v>
      </c>
      <c r="B1481" s="7" t="str">
        <f>"00230933"</f>
        <v>00230933</v>
      </c>
    </row>
    <row r="1482" spans="1:2" x14ac:dyDescent="0.25">
      <c r="A1482" s="7">
        <v>1477</v>
      </c>
      <c r="B1482" s="7" t="str">
        <f>"201402006316"</f>
        <v>201402006316</v>
      </c>
    </row>
    <row r="1483" spans="1:2" x14ac:dyDescent="0.25">
      <c r="A1483" s="7">
        <v>1478</v>
      </c>
      <c r="B1483" s="7" t="str">
        <f>"00147992"</f>
        <v>00147992</v>
      </c>
    </row>
    <row r="1484" spans="1:2" x14ac:dyDescent="0.25">
      <c r="A1484" s="7">
        <v>1479</v>
      </c>
      <c r="B1484" s="7" t="str">
        <f>"200802002681"</f>
        <v>200802002681</v>
      </c>
    </row>
    <row r="1485" spans="1:2" x14ac:dyDescent="0.25">
      <c r="A1485" s="7">
        <v>1480</v>
      </c>
      <c r="B1485" s="7" t="str">
        <f>"201506000056"</f>
        <v>201506000056</v>
      </c>
    </row>
    <row r="1486" spans="1:2" x14ac:dyDescent="0.25">
      <c r="A1486" s="7">
        <v>1481</v>
      </c>
      <c r="B1486" s="7" t="str">
        <f>"200801002301"</f>
        <v>200801002301</v>
      </c>
    </row>
    <row r="1487" spans="1:2" x14ac:dyDescent="0.25">
      <c r="A1487" s="7">
        <v>1482</v>
      </c>
      <c r="B1487" s="7" t="str">
        <f>"00339396"</f>
        <v>00339396</v>
      </c>
    </row>
    <row r="1488" spans="1:2" x14ac:dyDescent="0.25">
      <c r="A1488" s="7">
        <v>1483</v>
      </c>
      <c r="B1488" s="7" t="str">
        <f>"00015600"</f>
        <v>00015600</v>
      </c>
    </row>
    <row r="1489" spans="1:2" x14ac:dyDescent="0.25">
      <c r="A1489" s="7">
        <v>1484</v>
      </c>
      <c r="B1489" s="7" t="str">
        <f>"00233624"</f>
        <v>00233624</v>
      </c>
    </row>
    <row r="1490" spans="1:2" x14ac:dyDescent="0.25">
      <c r="A1490" s="7">
        <v>1485</v>
      </c>
      <c r="B1490" s="7" t="str">
        <f>"00872834"</f>
        <v>00872834</v>
      </c>
    </row>
    <row r="1491" spans="1:2" x14ac:dyDescent="0.25">
      <c r="A1491" s="7">
        <v>1486</v>
      </c>
      <c r="B1491" s="7" t="str">
        <f>"201511023929"</f>
        <v>201511023929</v>
      </c>
    </row>
    <row r="1492" spans="1:2" x14ac:dyDescent="0.25">
      <c r="A1492" s="7">
        <v>1487</v>
      </c>
      <c r="B1492" s="7" t="str">
        <f>"00429633"</f>
        <v>00429633</v>
      </c>
    </row>
    <row r="1493" spans="1:2" x14ac:dyDescent="0.25">
      <c r="A1493" s="7">
        <v>1488</v>
      </c>
      <c r="B1493" s="7" t="str">
        <f>"200801009997"</f>
        <v>200801009997</v>
      </c>
    </row>
    <row r="1494" spans="1:2" x14ac:dyDescent="0.25">
      <c r="A1494" s="7">
        <v>1489</v>
      </c>
      <c r="B1494" s="7" t="str">
        <f>"00814949"</f>
        <v>00814949</v>
      </c>
    </row>
    <row r="1495" spans="1:2" x14ac:dyDescent="0.25">
      <c r="A1495" s="7">
        <v>1490</v>
      </c>
      <c r="B1495" s="7" t="str">
        <f>"200801006481"</f>
        <v>200801006481</v>
      </c>
    </row>
    <row r="1496" spans="1:2" x14ac:dyDescent="0.25">
      <c r="A1496" s="7">
        <v>1491</v>
      </c>
      <c r="B1496" s="7" t="str">
        <f>"00226947"</f>
        <v>00226947</v>
      </c>
    </row>
    <row r="1497" spans="1:2" x14ac:dyDescent="0.25">
      <c r="A1497" s="7">
        <v>1492</v>
      </c>
      <c r="B1497" s="7" t="str">
        <f>"00242381"</f>
        <v>00242381</v>
      </c>
    </row>
    <row r="1498" spans="1:2" x14ac:dyDescent="0.25">
      <c r="A1498" s="7">
        <v>1493</v>
      </c>
      <c r="B1498" s="7" t="str">
        <f>"00096275"</f>
        <v>00096275</v>
      </c>
    </row>
    <row r="1499" spans="1:2" x14ac:dyDescent="0.25">
      <c r="A1499" s="7">
        <v>1494</v>
      </c>
      <c r="B1499" s="7" t="str">
        <f>"201406008950"</f>
        <v>201406008950</v>
      </c>
    </row>
    <row r="1500" spans="1:2" x14ac:dyDescent="0.25">
      <c r="A1500" s="7">
        <v>1495</v>
      </c>
      <c r="B1500" s="7" t="str">
        <f>"00018583"</f>
        <v>00018583</v>
      </c>
    </row>
    <row r="1501" spans="1:2" x14ac:dyDescent="0.25">
      <c r="A1501" s="7">
        <v>1496</v>
      </c>
      <c r="B1501" s="7" t="str">
        <f>"00822245"</f>
        <v>00822245</v>
      </c>
    </row>
    <row r="1502" spans="1:2" x14ac:dyDescent="0.25">
      <c r="A1502" s="7">
        <v>1497</v>
      </c>
      <c r="B1502" s="7" t="str">
        <f>"00003691"</f>
        <v>00003691</v>
      </c>
    </row>
    <row r="1503" spans="1:2" x14ac:dyDescent="0.25">
      <c r="A1503" s="7">
        <v>1498</v>
      </c>
      <c r="B1503" s="7" t="str">
        <f>"00004051"</f>
        <v>00004051</v>
      </c>
    </row>
    <row r="1504" spans="1:2" x14ac:dyDescent="0.25">
      <c r="A1504" s="7">
        <v>1499</v>
      </c>
      <c r="B1504" s="7" t="str">
        <f>"00464381"</f>
        <v>00464381</v>
      </c>
    </row>
    <row r="1505" spans="1:2" x14ac:dyDescent="0.25">
      <c r="A1505" s="7">
        <v>1500</v>
      </c>
      <c r="B1505" s="7" t="str">
        <f>"00503000"</f>
        <v>00503000</v>
      </c>
    </row>
    <row r="1506" spans="1:2" x14ac:dyDescent="0.25">
      <c r="A1506" s="7">
        <v>1501</v>
      </c>
      <c r="B1506" s="7" t="str">
        <f>"201406019207"</f>
        <v>201406019207</v>
      </c>
    </row>
    <row r="1507" spans="1:2" x14ac:dyDescent="0.25">
      <c r="A1507" s="7">
        <v>1502</v>
      </c>
      <c r="B1507" s="7" t="str">
        <f>"00809841"</f>
        <v>00809841</v>
      </c>
    </row>
    <row r="1508" spans="1:2" x14ac:dyDescent="0.25">
      <c r="A1508" s="7">
        <v>1503</v>
      </c>
      <c r="B1508" s="7" t="str">
        <f>"00651412"</f>
        <v>00651412</v>
      </c>
    </row>
    <row r="1509" spans="1:2" x14ac:dyDescent="0.25">
      <c r="A1509" s="7">
        <v>1504</v>
      </c>
      <c r="B1509" s="7" t="str">
        <f>"00811927"</f>
        <v>00811927</v>
      </c>
    </row>
    <row r="1510" spans="1:2" x14ac:dyDescent="0.25">
      <c r="A1510" s="7">
        <v>1505</v>
      </c>
      <c r="B1510" s="7" t="str">
        <f>"200802000070"</f>
        <v>200802000070</v>
      </c>
    </row>
    <row r="1511" spans="1:2" x14ac:dyDescent="0.25">
      <c r="A1511" s="7">
        <v>1506</v>
      </c>
      <c r="B1511" s="7" t="str">
        <f>"00651252"</f>
        <v>00651252</v>
      </c>
    </row>
    <row r="1512" spans="1:2" x14ac:dyDescent="0.25">
      <c r="A1512" s="7">
        <v>1507</v>
      </c>
      <c r="B1512" s="7" t="str">
        <f>"201406009234"</f>
        <v>201406009234</v>
      </c>
    </row>
    <row r="1513" spans="1:2" x14ac:dyDescent="0.25">
      <c r="A1513" s="7">
        <v>1508</v>
      </c>
      <c r="B1513" s="7" t="str">
        <f>"00871119"</f>
        <v>00871119</v>
      </c>
    </row>
    <row r="1514" spans="1:2" x14ac:dyDescent="0.25">
      <c r="A1514" s="7">
        <v>1509</v>
      </c>
      <c r="B1514" s="7" t="str">
        <f>"200802000051"</f>
        <v>200802000051</v>
      </c>
    </row>
    <row r="1515" spans="1:2" x14ac:dyDescent="0.25">
      <c r="A1515" s="7">
        <v>1510</v>
      </c>
      <c r="B1515" s="7" t="str">
        <f>"00036393"</f>
        <v>00036393</v>
      </c>
    </row>
    <row r="1516" spans="1:2" x14ac:dyDescent="0.25">
      <c r="A1516" s="7">
        <v>1511</v>
      </c>
      <c r="B1516" s="7" t="str">
        <f>"00443581"</f>
        <v>00443581</v>
      </c>
    </row>
    <row r="1517" spans="1:2" x14ac:dyDescent="0.25">
      <c r="A1517" s="7">
        <v>1512</v>
      </c>
      <c r="B1517" s="7" t="str">
        <f>"00871411"</f>
        <v>00871411</v>
      </c>
    </row>
    <row r="1518" spans="1:2" x14ac:dyDescent="0.25">
      <c r="A1518" s="7">
        <v>1513</v>
      </c>
      <c r="B1518" s="7" t="str">
        <f>"00633043"</f>
        <v>00633043</v>
      </c>
    </row>
    <row r="1519" spans="1:2" x14ac:dyDescent="0.25">
      <c r="A1519" s="7">
        <v>1514</v>
      </c>
      <c r="B1519" s="7" t="str">
        <f>"00872760"</f>
        <v>00872760</v>
      </c>
    </row>
    <row r="1520" spans="1:2" x14ac:dyDescent="0.25">
      <c r="A1520" s="7">
        <v>1515</v>
      </c>
      <c r="B1520" s="7" t="str">
        <f>"00515947"</f>
        <v>00515947</v>
      </c>
    </row>
    <row r="1521" spans="1:2" x14ac:dyDescent="0.25">
      <c r="A1521" s="7">
        <v>1516</v>
      </c>
      <c r="B1521" s="7" t="str">
        <f>"201402008867"</f>
        <v>201402008867</v>
      </c>
    </row>
    <row r="1522" spans="1:2" x14ac:dyDescent="0.25">
      <c r="A1522" s="7">
        <v>1517</v>
      </c>
      <c r="B1522" s="7" t="str">
        <f>"00605997"</f>
        <v>00605997</v>
      </c>
    </row>
    <row r="1523" spans="1:2" x14ac:dyDescent="0.25">
      <c r="A1523" s="7">
        <v>1518</v>
      </c>
      <c r="B1523" s="7" t="str">
        <f>"00562292"</f>
        <v>00562292</v>
      </c>
    </row>
    <row r="1524" spans="1:2" x14ac:dyDescent="0.25">
      <c r="A1524" s="7">
        <v>1519</v>
      </c>
      <c r="B1524" s="7" t="str">
        <f>"00837200"</f>
        <v>00837200</v>
      </c>
    </row>
    <row r="1525" spans="1:2" x14ac:dyDescent="0.25">
      <c r="A1525" s="7">
        <v>1520</v>
      </c>
      <c r="B1525" s="7" t="str">
        <f>"00875344"</f>
        <v>00875344</v>
      </c>
    </row>
    <row r="1526" spans="1:2" x14ac:dyDescent="0.25">
      <c r="A1526" s="7">
        <v>1521</v>
      </c>
      <c r="B1526" s="7" t="str">
        <f>"00013556"</f>
        <v>00013556</v>
      </c>
    </row>
    <row r="1527" spans="1:2" x14ac:dyDescent="0.25">
      <c r="A1527" s="7">
        <v>1522</v>
      </c>
      <c r="B1527" s="7" t="str">
        <f>"201511021804"</f>
        <v>201511021804</v>
      </c>
    </row>
    <row r="1528" spans="1:2" x14ac:dyDescent="0.25">
      <c r="A1528" s="7">
        <v>1523</v>
      </c>
      <c r="B1528" s="7" t="str">
        <f>"00258333"</f>
        <v>00258333</v>
      </c>
    </row>
    <row r="1529" spans="1:2" x14ac:dyDescent="0.25">
      <c r="A1529" s="7">
        <v>1524</v>
      </c>
      <c r="B1529" s="7" t="str">
        <f>"201506001295"</f>
        <v>201506001295</v>
      </c>
    </row>
    <row r="1530" spans="1:2" x14ac:dyDescent="0.25">
      <c r="A1530" s="7">
        <v>1525</v>
      </c>
      <c r="B1530" s="7" t="str">
        <f>"200801009276"</f>
        <v>200801009276</v>
      </c>
    </row>
    <row r="1531" spans="1:2" x14ac:dyDescent="0.25">
      <c r="A1531" s="7">
        <v>1526</v>
      </c>
      <c r="B1531" s="7" t="str">
        <f>"201504004716"</f>
        <v>201504004716</v>
      </c>
    </row>
    <row r="1532" spans="1:2" x14ac:dyDescent="0.25">
      <c r="A1532" s="7">
        <v>1527</v>
      </c>
      <c r="B1532" s="7" t="str">
        <f>"00676192"</f>
        <v>00676192</v>
      </c>
    </row>
    <row r="1533" spans="1:2" x14ac:dyDescent="0.25">
      <c r="A1533" s="7">
        <v>1528</v>
      </c>
      <c r="B1533" s="7" t="str">
        <f>"201406008198"</f>
        <v>201406008198</v>
      </c>
    </row>
    <row r="1534" spans="1:2" x14ac:dyDescent="0.25">
      <c r="A1534" s="7">
        <v>1529</v>
      </c>
      <c r="B1534" s="7" t="str">
        <f>"00777456"</f>
        <v>00777456</v>
      </c>
    </row>
    <row r="1535" spans="1:2" x14ac:dyDescent="0.25">
      <c r="A1535" s="7">
        <v>1530</v>
      </c>
      <c r="B1535" s="7" t="str">
        <f>"00635459"</f>
        <v>00635459</v>
      </c>
    </row>
    <row r="1536" spans="1:2" x14ac:dyDescent="0.25">
      <c r="A1536" s="7">
        <v>1531</v>
      </c>
      <c r="B1536" s="7" t="str">
        <f>"201409002145"</f>
        <v>201409002145</v>
      </c>
    </row>
    <row r="1537" spans="1:2" x14ac:dyDescent="0.25">
      <c r="A1537" s="7">
        <v>1532</v>
      </c>
      <c r="B1537" s="7" t="str">
        <f>"201512004951"</f>
        <v>201512004951</v>
      </c>
    </row>
    <row r="1538" spans="1:2" x14ac:dyDescent="0.25">
      <c r="A1538" s="7">
        <v>1533</v>
      </c>
      <c r="B1538" s="7" t="str">
        <f>"00748380"</f>
        <v>00748380</v>
      </c>
    </row>
    <row r="1539" spans="1:2" x14ac:dyDescent="0.25">
      <c r="A1539" s="7">
        <v>1534</v>
      </c>
      <c r="B1539" s="7" t="str">
        <f>"00619152"</f>
        <v>00619152</v>
      </c>
    </row>
    <row r="1540" spans="1:2" x14ac:dyDescent="0.25">
      <c r="A1540" s="7">
        <v>1535</v>
      </c>
      <c r="B1540" s="7" t="str">
        <f>"200801008072"</f>
        <v>200801008072</v>
      </c>
    </row>
    <row r="1541" spans="1:2" x14ac:dyDescent="0.25">
      <c r="A1541" s="7">
        <v>1536</v>
      </c>
      <c r="B1541" s="7" t="str">
        <f>"00044232"</f>
        <v>00044232</v>
      </c>
    </row>
    <row r="1542" spans="1:2" x14ac:dyDescent="0.25">
      <c r="A1542" s="7">
        <v>1537</v>
      </c>
      <c r="B1542" s="7" t="str">
        <f>"200805000023"</f>
        <v>200805000023</v>
      </c>
    </row>
    <row r="1543" spans="1:2" x14ac:dyDescent="0.25">
      <c r="A1543" s="7">
        <v>1538</v>
      </c>
      <c r="B1543" s="7" t="str">
        <f>"201406004610"</f>
        <v>201406004610</v>
      </c>
    </row>
    <row r="1544" spans="1:2" x14ac:dyDescent="0.25">
      <c r="A1544" s="7">
        <v>1539</v>
      </c>
      <c r="B1544" s="7" t="str">
        <f>"200712001873"</f>
        <v>200712001873</v>
      </c>
    </row>
    <row r="1545" spans="1:2" x14ac:dyDescent="0.25">
      <c r="A1545" s="7">
        <v>1540</v>
      </c>
      <c r="B1545" s="7" t="str">
        <f>"00597986"</f>
        <v>00597986</v>
      </c>
    </row>
    <row r="1546" spans="1:2" x14ac:dyDescent="0.25">
      <c r="A1546" s="7">
        <v>1541</v>
      </c>
      <c r="B1546" s="7" t="str">
        <f>"201406000268"</f>
        <v>201406000268</v>
      </c>
    </row>
    <row r="1547" spans="1:2" x14ac:dyDescent="0.25">
      <c r="A1547" s="7">
        <v>1542</v>
      </c>
      <c r="B1547" s="7" t="str">
        <f>"201511010907"</f>
        <v>201511010907</v>
      </c>
    </row>
    <row r="1548" spans="1:2" x14ac:dyDescent="0.25">
      <c r="A1548" s="7">
        <v>1543</v>
      </c>
      <c r="B1548" s="7" t="str">
        <f>"201304004650"</f>
        <v>201304004650</v>
      </c>
    </row>
    <row r="1549" spans="1:2" x14ac:dyDescent="0.25">
      <c r="A1549" s="7">
        <v>1544</v>
      </c>
      <c r="B1549" s="7" t="str">
        <f>"00777288"</f>
        <v>00777288</v>
      </c>
    </row>
    <row r="1550" spans="1:2" x14ac:dyDescent="0.25">
      <c r="A1550" s="7">
        <v>1545</v>
      </c>
      <c r="B1550" s="7" t="str">
        <f>"201511037432"</f>
        <v>201511037432</v>
      </c>
    </row>
    <row r="1551" spans="1:2" x14ac:dyDescent="0.25">
      <c r="A1551" s="7">
        <v>1546</v>
      </c>
      <c r="B1551" s="7" t="str">
        <f>"00190054"</f>
        <v>00190054</v>
      </c>
    </row>
    <row r="1552" spans="1:2" x14ac:dyDescent="0.25">
      <c r="A1552" s="7">
        <v>1547</v>
      </c>
      <c r="B1552" s="7" t="str">
        <f>"00671312"</f>
        <v>00671312</v>
      </c>
    </row>
    <row r="1553" spans="1:2" x14ac:dyDescent="0.25">
      <c r="A1553" s="7">
        <v>1548</v>
      </c>
      <c r="B1553" s="7" t="str">
        <f>"00710683"</f>
        <v>00710683</v>
      </c>
    </row>
    <row r="1554" spans="1:2" x14ac:dyDescent="0.25">
      <c r="A1554" s="7">
        <v>1549</v>
      </c>
      <c r="B1554" s="7" t="str">
        <f>"201504003128"</f>
        <v>201504003128</v>
      </c>
    </row>
    <row r="1555" spans="1:2" x14ac:dyDescent="0.25">
      <c r="A1555" s="7">
        <v>1550</v>
      </c>
      <c r="B1555" s="7" t="str">
        <f>"200802000668"</f>
        <v>200802000668</v>
      </c>
    </row>
    <row r="1556" spans="1:2" x14ac:dyDescent="0.25">
      <c r="A1556" s="7">
        <v>1551</v>
      </c>
      <c r="B1556" s="7" t="str">
        <f>"00219530"</f>
        <v>00219530</v>
      </c>
    </row>
    <row r="1557" spans="1:2" x14ac:dyDescent="0.25">
      <c r="A1557" s="7">
        <v>1552</v>
      </c>
      <c r="B1557" s="7" t="str">
        <f>"00009293"</f>
        <v>00009293</v>
      </c>
    </row>
    <row r="1558" spans="1:2" x14ac:dyDescent="0.25">
      <c r="A1558" s="7">
        <v>1553</v>
      </c>
      <c r="B1558" s="7" t="str">
        <f>"201511022960"</f>
        <v>201511022960</v>
      </c>
    </row>
    <row r="1559" spans="1:2" x14ac:dyDescent="0.25">
      <c r="A1559" s="7">
        <v>1554</v>
      </c>
      <c r="B1559" s="7" t="str">
        <f>"00874516"</f>
        <v>00874516</v>
      </c>
    </row>
    <row r="1560" spans="1:2" x14ac:dyDescent="0.25">
      <c r="A1560" s="7">
        <v>1555</v>
      </c>
      <c r="B1560" s="7" t="str">
        <f>"00245363"</f>
        <v>00245363</v>
      </c>
    </row>
    <row r="1561" spans="1:2" x14ac:dyDescent="0.25">
      <c r="A1561" s="7">
        <v>1556</v>
      </c>
      <c r="B1561" s="7" t="str">
        <f>"200805000531"</f>
        <v>200805000531</v>
      </c>
    </row>
    <row r="1562" spans="1:2" x14ac:dyDescent="0.25">
      <c r="A1562" s="7">
        <v>1557</v>
      </c>
      <c r="B1562" s="7" t="str">
        <f>"00842881"</f>
        <v>00842881</v>
      </c>
    </row>
    <row r="1563" spans="1:2" x14ac:dyDescent="0.25">
      <c r="A1563" s="7">
        <v>1558</v>
      </c>
      <c r="B1563" s="7" t="str">
        <f>"00469082"</f>
        <v>00469082</v>
      </c>
    </row>
    <row r="1564" spans="1:2" x14ac:dyDescent="0.25">
      <c r="A1564" s="7">
        <v>1559</v>
      </c>
      <c r="B1564" s="7" t="str">
        <f>"201406014690"</f>
        <v>201406014690</v>
      </c>
    </row>
    <row r="1565" spans="1:2" x14ac:dyDescent="0.25">
      <c r="A1565" s="7">
        <v>1560</v>
      </c>
      <c r="B1565" s="7" t="str">
        <f>"00851234"</f>
        <v>00851234</v>
      </c>
    </row>
    <row r="1566" spans="1:2" x14ac:dyDescent="0.25">
      <c r="A1566" s="7">
        <v>1561</v>
      </c>
      <c r="B1566" s="7" t="str">
        <f>"200801004860"</f>
        <v>200801004860</v>
      </c>
    </row>
    <row r="1567" spans="1:2" x14ac:dyDescent="0.25">
      <c r="A1567" s="7">
        <v>1562</v>
      </c>
      <c r="B1567" s="7" t="str">
        <f>"00782950"</f>
        <v>00782950</v>
      </c>
    </row>
    <row r="1568" spans="1:2" x14ac:dyDescent="0.25">
      <c r="A1568" s="7">
        <v>1563</v>
      </c>
      <c r="B1568" s="7" t="str">
        <f>"00603230"</f>
        <v>00603230</v>
      </c>
    </row>
    <row r="1569" spans="1:2" x14ac:dyDescent="0.25">
      <c r="A1569" s="7">
        <v>1564</v>
      </c>
      <c r="B1569" s="7" t="str">
        <f>"00008183"</f>
        <v>00008183</v>
      </c>
    </row>
    <row r="1570" spans="1:2" x14ac:dyDescent="0.25">
      <c r="A1570" s="7">
        <v>1565</v>
      </c>
      <c r="B1570" s="7" t="str">
        <f>"00256362"</f>
        <v>00256362</v>
      </c>
    </row>
    <row r="1571" spans="1:2" x14ac:dyDescent="0.25">
      <c r="A1571" s="7">
        <v>1566</v>
      </c>
      <c r="B1571" s="7" t="str">
        <f>"00830992"</f>
        <v>00830992</v>
      </c>
    </row>
    <row r="1572" spans="1:2" x14ac:dyDescent="0.25">
      <c r="A1572" s="7">
        <v>1567</v>
      </c>
      <c r="B1572" s="7" t="str">
        <f>"201011000060"</f>
        <v>201011000060</v>
      </c>
    </row>
    <row r="1573" spans="1:2" x14ac:dyDescent="0.25">
      <c r="A1573" s="7">
        <v>1568</v>
      </c>
      <c r="B1573" s="7" t="str">
        <f>"00711662"</f>
        <v>00711662</v>
      </c>
    </row>
    <row r="1574" spans="1:2" x14ac:dyDescent="0.25">
      <c r="A1574" s="7">
        <v>1569</v>
      </c>
      <c r="B1574" s="7" t="str">
        <f>"00772764"</f>
        <v>00772764</v>
      </c>
    </row>
    <row r="1575" spans="1:2" x14ac:dyDescent="0.25">
      <c r="A1575" s="7">
        <v>1570</v>
      </c>
      <c r="B1575" s="7" t="str">
        <f>"200712003242"</f>
        <v>200712003242</v>
      </c>
    </row>
    <row r="1576" spans="1:2" x14ac:dyDescent="0.25">
      <c r="A1576" s="7">
        <v>1571</v>
      </c>
      <c r="B1576" s="7" t="str">
        <f>"200904000281"</f>
        <v>200904000281</v>
      </c>
    </row>
    <row r="1577" spans="1:2" x14ac:dyDescent="0.25">
      <c r="A1577" s="7">
        <v>1572</v>
      </c>
      <c r="B1577" s="7" t="str">
        <f>"00011017"</f>
        <v>00011017</v>
      </c>
    </row>
    <row r="1578" spans="1:2" x14ac:dyDescent="0.25">
      <c r="A1578" s="7">
        <v>1573</v>
      </c>
      <c r="B1578" s="7" t="str">
        <f>"00137291"</f>
        <v>00137291</v>
      </c>
    </row>
    <row r="1579" spans="1:2" x14ac:dyDescent="0.25">
      <c r="A1579" s="7">
        <v>1574</v>
      </c>
      <c r="B1579" s="7" t="str">
        <f>"00131516"</f>
        <v>00131516</v>
      </c>
    </row>
    <row r="1580" spans="1:2" x14ac:dyDescent="0.25">
      <c r="A1580" s="7">
        <v>1575</v>
      </c>
      <c r="B1580" s="7" t="str">
        <f>"00776689"</f>
        <v>00776689</v>
      </c>
    </row>
    <row r="1581" spans="1:2" x14ac:dyDescent="0.25">
      <c r="A1581" s="7">
        <v>1576</v>
      </c>
      <c r="B1581" s="7" t="str">
        <f>"00790655"</f>
        <v>00790655</v>
      </c>
    </row>
    <row r="1582" spans="1:2" x14ac:dyDescent="0.25">
      <c r="A1582" s="7">
        <v>1577</v>
      </c>
      <c r="B1582" s="7" t="str">
        <f>"00361837"</f>
        <v>00361837</v>
      </c>
    </row>
    <row r="1583" spans="1:2" x14ac:dyDescent="0.25">
      <c r="A1583" s="7">
        <v>1578</v>
      </c>
      <c r="B1583" s="7" t="str">
        <f>"201501000251"</f>
        <v>201501000251</v>
      </c>
    </row>
    <row r="1584" spans="1:2" x14ac:dyDescent="0.25">
      <c r="A1584" s="7">
        <v>1579</v>
      </c>
      <c r="B1584" s="7" t="str">
        <f>"00628928"</f>
        <v>00628928</v>
      </c>
    </row>
    <row r="1585" spans="1:2" x14ac:dyDescent="0.25">
      <c r="A1585" s="7">
        <v>1580</v>
      </c>
      <c r="B1585" s="7" t="str">
        <f>"00871533"</f>
        <v>00871533</v>
      </c>
    </row>
    <row r="1586" spans="1:2" x14ac:dyDescent="0.25">
      <c r="A1586" s="7">
        <v>1581</v>
      </c>
      <c r="B1586" s="7" t="str">
        <f>"00758852"</f>
        <v>00758852</v>
      </c>
    </row>
    <row r="1587" spans="1:2" x14ac:dyDescent="0.25">
      <c r="A1587" s="7">
        <v>1582</v>
      </c>
      <c r="B1587" s="7" t="str">
        <f>"201405002341"</f>
        <v>201405002341</v>
      </c>
    </row>
    <row r="1588" spans="1:2" x14ac:dyDescent="0.25">
      <c r="A1588" s="7">
        <v>1583</v>
      </c>
      <c r="B1588" s="7" t="str">
        <f>"201406008341"</f>
        <v>201406008341</v>
      </c>
    </row>
    <row r="1589" spans="1:2" x14ac:dyDescent="0.25">
      <c r="A1589" s="7">
        <v>1584</v>
      </c>
      <c r="B1589" s="7" t="str">
        <f>"201406000133"</f>
        <v>201406000133</v>
      </c>
    </row>
    <row r="1590" spans="1:2" x14ac:dyDescent="0.25">
      <c r="A1590" s="7">
        <v>1585</v>
      </c>
      <c r="B1590" s="7" t="str">
        <f>"201406008268"</f>
        <v>201406008268</v>
      </c>
    </row>
    <row r="1591" spans="1:2" x14ac:dyDescent="0.25">
      <c r="A1591" s="7">
        <v>1586</v>
      </c>
      <c r="B1591" s="7" t="str">
        <f>"201511038507"</f>
        <v>201511038507</v>
      </c>
    </row>
    <row r="1592" spans="1:2" x14ac:dyDescent="0.25">
      <c r="A1592" s="7">
        <v>1587</v>
      </c>
      <c r="B1592" s="7" t="str">
        <f>"201506003042"</f>
        <v>201506003042</v>
      </c>
    </row>
    <row r="1593" spans="1:2" x14ac:dyDescent="0.25">
      <c r="A1593" s="7">
        <v>1588</v>
      </c>
      <c r="B1593" s="7" t="str">
        <f>"201406010359"</f>
        <v>201406010359</v>
      </c>
    </row>
    <row r="1594" spans="1:2" x14ac:dyDescent="0.25">
      <c r="A1594" s="7">
        <v>1589</v>
      </c>
      <c r="B1594" s="7" t="str">
        <f>"00013441"</f>
        <v>00013441</v>
      </c>
    </row>
    <row r="1595" spans="1:2" x14ac:dyDescent="0.25">
      <c r="A1595" s="7">
        <v>1590</v>
      </c>
      <c r="B1595" s="7" t="str">
        <f>"00011534"</f>
        <v>00011534</v>
      </c>
    </row>
    <row r="1596" spans="1:2" x14ac:dyDescent="0.25">
      <c r="A1596" s="7">
        <v>1591</v>
      </c>
      <c r="B1596" s="7" t="str">
        <f>"00084204"</f>
        <v>00084204</v>
      </c>
    </row>
    <row r="1597" spans="1:2" x14ac:dyDescent="0.25">
      <c r="A1597" s="7">
        <v>1592</v>
      </c>
      <c r="B1597" s="7" t="str">
        <f>"201406014150"</f>
        <v>201406014150</v>
      </c>
    </row>
    <row r="1598" spans="1:2" x14ac:dyDescent="0.25">
      <c r="A1598" s="7">
        <v>1593</v>
      </c>
      <c r="B1598" s="7" t="str">
        <f>"00118010"</f>
        <v>00118010</v>
      </c>
    </row>
    <row r="1599" spans="1:2" x14ac:dyDescent="0.25">
      <c r="A1599" s="7">
        <v>1594</v>
      </c>
      <c r="B1599" s="7" t="str">
        <f>"00869932"</f>
        <v>00869932</v>
      </c>
    </row>
    <row r="1600" spans="1:2" x14ac:dyDescent="0.25">
      <c r="A1600" s="7">
        <v>1595</v>
      </c>
      <c r="B1600" s="7" t="str">
        <f>"00240243"</f>
        <v>00240243</v>
      </c>
    </row>
    <row r="1601" spans="1:2" x14ac:dyDescent="0.25">
      <c r="A1601" s="7">
        <v>1596</v>
      </c>
      <c r="B1601" s="7" t="str">
        <f>"201402008580"</f>
        <v>201402008580</v>
      </c>
    </row>
    <row r="1602" spans="1:2" x14ac:dyDescent="0.25">
      <c r="A1602" s="7">
        <v>1597</v>
      </c>
      <c r="B1602" s="7" t="str">
        <f>"201406000329"</f>
        <v>201406000329</v>
      </c>
    </row>
    <row r="1603" spans="1:2" x14ac:dyDescent="0.25">
      <c r="A1603" s="7">
        <v>1598</v>
      </c>
      <c r="B1603" s="7" t="str">
        <f>"201506000474"</f>
        <v>201506000474</v>
      </c>
    </row>
    <row r="1604" spans="1:2" x14ac:dyDescent="0.25">
      <c r="A1604" s="7">
        <v>1599</v>
      </c>
      <c r="B1604" s="7" t="str">
        <f>"201505000292"</f>
        <v>201505000292</v>
      </c>
    </row>
    <row r="1605" spans="1:2" x14ac:dyDescent="0.25">
      <c r="A1605" s="7">
        <v>1600</v>
      </c>
      <c r="B1605" s="7" t="str">
        <f>"201406002275"</f>
        <v>201406002275</v>
      </c>
    </row>
    <row r="1606" spans="1:2" x14ac:dyDescent="0.25">
      <c r="A1606" s="7">
        <v>1601</v>
      </c>
      <c r="B1606" s="7" t="str">
        <f>"201402007119"</f>
        <v>201402007119</v>
      </c>
    </row>
    <row r="1607" spans="1:2" x14ac:dyDescent="0.25">
      <c r="A1607" s="7">
        <v>1602</v>
      </c>
      <c r="B1607" s="7" t="str">
        <f>"201412000750"</f>
        <v>201412000750</v>
      </c>
    </row>
    <row r="1608" spans="1:2" x14ac:dyDescent="0.25">
      <c r="A1608" s="7">
        <v>1603</v>
      </c>
      <c r="B1608" s="7" t="str">
        <f>"200905000610"</f>
        <v>200905000610</v>
      </c>
    </row>
    <row r="1609" spans="1:2" x14ac:dyDescent="0.25">
      <c r="A1609" s="7">
        <v>1604</v>
      </c>
      <c r="B1609" s="7" t="str">
        <f>"00172282"</f>
        <v>00172282</v>
      </c>
    </row>
    <row r="1610" spans="1:2" x14ac:dyDescent="0.25">
      <c r="A1610" s="7">
        <v>1605</v>
      </c>
      <c r="B1610" s="7" t="str">
        <f>"00810244"</f>
        <v>00810244</v>
      </c>
    </row>
    <row r="1611" spans="1:2" x14ac:dyDescent="0.25">
      <c r="A1611" s="7">
        <v>1606</v>
      </c>
      <c r="B1611" s="7" t="str">
        <f>"00660397"</f>
        <v>00660397</v>
      </c>
    </row>
    <row r="1612" spans="1:2" x14ac:dyDescent="0.25">
      <c r="A1612" s="7">
        <v>1607</v>
      </c>
      <c r="B1612" s="7" t="str">
        <f>"00874237"</f>
        <v>00874237</v>
      </c>
    </row>
    <row r="1613" spans="1:2" x14ac:dyDescent="0.25">
      <c r="A1613" s="7">
        <v>1608</v>
      </c>
      <c r="B1613" s="7" t="str">
        <f>"00550961"</f>
        <v>00550961</v>
      </c>
    </row>
    <row r="1614" spans="1:2" x14ac:dyDescent="0.25">
      <c r="A1614" s="7">
        <v>1609</v>
      </c>
      <c r="B1614" s="7" t="str">
        <f>"201402003869"</f>
        <v>201402003869</v>
      </c>
    </row>
    <row r="1615" spans="1:2" x14ac:dyDescent="0.25">
      <c r="A1615" s="7">
        <v>1610</v>
      </c>
      <c r="B1615" s="7" t="str">
        <f>"201412002277"</f>
        <v>201412002277</v>
      </c>
    </row>
    <row r="1616" spans="1:2" x14ac:dyDescent="0.25">
      <c r="A1616" s="7">
        <v>1611</v>
      </c>
      <c r="B1616" s="7" t="str">
        <f>"200903000035"</f>
        <v>200903000035</v>
      </c>
    </row>
    <row r="1617" spans="1:2" x14ac:dyDescent="0.25">
      <c r="A1617" s="7">
        <v>1612</v>
      </c>
      <c r="B1617" s="7" t="str">
        <f>"201402011603"</f>
        <v>201402011603</v>
      </c>
    </row>
    <row r="1618" spans="1:2" x14ac:dyDescent="0.25">
      <c r="A1618" s="7">
        <v>1613</v>
      </c>
      <c r="B1618" s="7" t="str">
        <f>"201402012514"</f>
        <v>201402012514</v>
      </c>
    </row>
    <row r="1619" spans="1:2" x14ac:dyDescent="0.25">
      <c r="A1619" s="7">
        <v>1614</v>
      </c>
      <c r="B1619" s="7" t="str">
        <f>"201409005516"</f>
        <v>201409005516</v>
      </c>
    </row>
    <row r="1620" spans="1:2" x14ac:dyDescent="0.25">
      <c r="A1620" s="7">
        <v>1615</v>
      </c>
      <c r="B1620" s="7" t="str">
        <f>"00874312"</f>
        <v>00874312</v>
      </c>
    </row>
    <row r="1621" spans="1:2" x14ac:dyDescent="0.25">
      <c r="A1621" s="7">
        <v>1616</v>
      </c>
      <c r="B1621" s="7" t="str">
        <f>"00442279"</f>
        <v>00442279</v>
      </c>
    </row>
    <row r="1622" spans="1:2" x14ac:dyDescent="0.25">
      <c r="A1622" s="7">
        <v>1617</v>
      </c>
      <c r="B1622" s="7" t="str">
        <f>"00726041"</f>
        <v>00726041</v>
      </c>
    </row>
    <row r="1623" spans="1:2" x14ac:dyDescent="0.25">
      <c r="A1623" s="7">
        <v>1618</v>
      </c>
      <c r="B1623" s="7" t="str">
        <f>"00802501"</f>
        <v>00802501</v>
      </c>
    </row>
    <row r="1624" spans="1:2" x14ac:dyDescent="0.25">
      <c r="A1624" s="7">
        <v>1619</v>
      </c>
      <c r="B1624" s="7" t="str">
        <f>"00876067"</f>
        <v>00876067</v>
      </c>
    </row>
    <row r="1625" spans="1:2" x14ac:dyDescent="0.25">
      <c r="A1625" s="7">
        <v>1620</v>
      </c>
      <c r="B1625" s="7" t="str">
        <f>"00301544"</f>
        <v>00301544</v>
      </c>
    </row>
    <row r="1626" spans="1:2" x14ac:dyDescent="0.25">
      <c r="A1626" s="7">
        <v>1621</v>
      </c>
      <c r="B1626" s="7" t="str">
        <f>"00518432"</f>
        <v>00518432</v>
      </c>
    </row>
    <row r="1627" spans="1:2" x14ac:dyDescent="0.25">
      <c r="A1627" s="7">
        <v>1622</v>
      </c>
      <c r="B1627" s="7" t="str">
        <f>"00828849"</f>
        <v>00828849</v>
      </c>
    </row>
    <row r="1628" spans="1:2" x14ac:dyDescent="0.25">
      <c r="A1628" s="7">
        <v>1623</v>
      </c>
      <c r="B1628" s="7" t="str">
        <f>"00619143"</f>
        <v>00619143</v>
      </c>
    </row>
    <row r="1629" spans="1:2" x14ac:dyDescent="0.25">
      <c r="A1629" s="7">
        <v>1624</v>
      </c>
      <c r="B1629" s="7" t="str">
        <f>"201412004735"</f>
        <v>201412004735</v>
      </c>
    </row>
    <row r="1630" spans="1:2" x14ac:dyDescent="0.25">
      <c r="A1630" s="7">
        <v>1625</v>
      </c>
      <c r="B1630" s="7" t="str">
        <f>"200903000229"</f>
        <v>200903000229</v>
      </c>
    </row>
    <row r="1631" spans="1:2" x14ac:dyDescent="0.25">
      <c r="A1631" s="7">
        <v>1626</v>
      </c>
      <c r="B1631" s="7" t="str">
        <f>"201402009852"</f>
        <v>201402009852</v>
      </c>
    </row>
    <row r="1632" spans="1:2" x14ac:dyDescent="0.25">
      <c r="A1632" s="7">
        <v>1627</v>
      </c>
      <c r="B1632" s="7" t="str">
        <f>"201406005721"</f>
        <v>201406005721</v>
      </c>
    </row>
    <row r="1633" spans="1:2" x14ac:dyDescent="0.25">
      <c r="A1633" s="7">
        <v>1628</v>
      </c>
      <c r="B1633" s="7" t="str">
        <f>"00462573"</f>
        <v>00462573</v>
      </c>
    </row>
    <row r="1634" spans="1:2" x14ac:dyDescent="0.25">
      <c r="A1634" s="7">
        <v>1629</v>
      </c>
      <c r="B1634" s="7" t="str">
        <f>"00775415"</f>
        <v>00775415</v>
      </c>
    </row>
    <row r="1635" spans="1:2" x14ac:dyDescent="0.25">
      <c r="A1635" s="7">
        <v>1630</v>
      </c>
      <c r="B1635" s="7" t="str">
        <f>"00868014"</f>
        <v>00868014</v>
      </c>
    </row>
    <row r="1636" spans="1:2" x14ac:dyDescent="0.25">
      <c r="A1636" s="7">
        <v>1631</v>
      </c>
      <c r="B1636" s="7" t="str">
        <f>"00110408"</f>
        <v>00110408</v>
      </c>
    </row>
    <row r="1637" spans="1:2" x14ac:dyDescent="0.25">
      <c r="A1637" s="7">
        <v>1632</v>
      </c>
      <c r="B1637" s="7" t="str">
        <f>"00654292"</f>
        <v>00654292</v>
      </c>
    </row>
    <row r="1638" spans="1:2" x14ac:dyDescent="0.25">
      <c r="A1638" s="7">
        <v>1633</v>
      </c>
      <c r="B1638" s="7" t="str">
        <f>"201409000544"</f>
        <v>201409000544</v>
      </c>
    </row>
    <row r="1639" spans="1:2" x14ac:dyDescent="0.25">
      <c r="A1639" s="7">
        <v>1634</v>
      </c>
      <c r="B1639" s="7" t="str">
        <f>"201505000221"</f>
        <v>201505000221</v>
      </c>
    </row>
    <row r="1640" spans="1:2" x14ac:dyDescent="0.25">
      <c r="A1640" s="7">
        <v>1635</v>
      </c>
      <c r="B1640" s="7" t="str">
        <f>"201412006216"</f>
        <v>201412006216</v>
      </c>
    </row>
    <row r="1641" spans="1:2" x14ac:dyDescent="0.25">
      <c r="A1641" s="7">
        <v>1636</v>
      </c>
      <c r="B1641" s="7" t="str">
        <f>"00425879"</f>
        <v>00425879</v>
      </c>
    </row>
    <row r="1642" spans="1:2" x14ac:dyDescent="0.25">
      <c r="A1642" s="7">
        <v>1637</v>
      </c>
      <c r="B1642" s="7" t="str">
        <f>"00474675"</f>
        <v>00474675</v>
      </c>
    </row>
    <row r="1643" spans="1:2" x14ac:dyDescent="0.25">
      <c r="A1643" s="7">
        <v>1638</v>
      </c>
      <c r="B1643" s="7" t="str">
        <f>"00135249"</f>
        <v>00135249</v>
      </c>
    </row>
    <row r="1644" spans="1:2" x14ac:dyDescent="0.25">
      <c r="A1644" s="7">
        <v>1639</v>
      </c>
      <c r="B1644" s="7" t="str">
        <f>"00762131"</f>
        <v>00762131</v>
      </c>
    </row>
    <row r="1645" spans="1:2" x14ac:dyDescent="0.25">
      <c r="A1645" s="7">
        <v>1640</v>
      </c>
      <c r="B1645" s="7" t="str">
        <f>"200802004369"</f>
        <v>200802004369</v>
      </c>
    </row>
    <row r="1646" spans="1:2" x14ac:dyDescent="0.25">
      <c r="A1646" s="7">
        <v>1641</v>
      </c>
      <c r="B1646" s="7" t="str">
        <f>"00807726"</f>
        <v>00807726</v>
      </c>
    </row>
    <row r="1647" spans="1:2" x14ac:dyDescent="0.25">
      <c r="A1647" s="7">
        <v>1642</v>
      </c>
      <c r="B1647" s="7" t="str">
        <f>"00113027"</f>
        <v>00113027</v>
      </c>
    </row>
    <row r="1648" spans="1:2" x14ac:dyDescent="0.25">
      <c r="A1648" s="7">
        <v>1643</v>
      </c>
      <c r="B1648" s="7" t="str">
        <f>"201401002005"</f>
        <v>201401002005</v>
      </c>
    </row>
    <row r="1649" spans="1:2" x14ac:dyDescent="0.25">
      <c r="A1649" s="7">
        <v>1644</v>
      </c>
      <c r="B1649" s="7" t="str">
        <f>"201604005486"</f>
        <v>201604005486</v>
      </c>
    </row>
    <row r="1650" spans="1:2" x14ac:dyDescent="0.25">
      <c r="A1650" s="7">
        <v>1645</v>
      </c>
      <c r="B1650" s="7" t="str">
        <f>"00017520"</f>
        <v>00017520</v>
      </c>
    </row>
    <row r="1651" spans="1:2" x14ac:dyDescent="0.25">
      <c r="A1651" s="7">
        <v>1646</v>
      </c>
      <c r="B1651" s="7" t="str">
        <f>"201411002749"</f>
        <v>201411002749</v>
      </c>
    </row>
    <row r="1652" spans="1:2" x14ac:dyDescent="0.25">
      <c r="A1652" s="7">
        <v>1647</v>
      </c>
      <c r="B1652" s="7" t="str">
        <f>"00607027"</f>
        <v>00607027</v>
      </c>
    </row>
    <row r="1653" spans="1:2" x14ac:dyDescent="0.25">
      <c r="A1653" s="7">
        <v>1648</v>
      </c>
      <c r="B1653" s="7" t="str">
        <f>"00148431"</f>
        <v>00148431</v>
      </c>
    </row>
    <row r="1654" spans="1:2" x14ac:dyDescent="0.25">
      <c r="A1654" s="7">
        <v>1649</v>
      </c>
      <c r="B1654" s="7" t="str">
        <f>"201411001376"</f>
        <v>201411001376</v>
      </c>
    </row>
    <row r="1655" spans="1:2" x14ac:dyDescent="0.25">
      <c r="A1655" s="7">
        <v>1650</v>
      </c>
      <c r="B1655" s="7" t="str">
        <f>"201412004502"</f>
        <v>201412004502</v>
      </c>
    </row>
    <row r="1656" spans="1:2" x14ac:dyDescent="0.25">
      <c r="A1656" s="7">
        <v>1651</v>
      </c>
      <c r="B1656" s="7" t="str">
        <f>"00139310"</f>
        <v>00139310</v>
      </c>
    </row>
    <row r="1657" spans="1:2" x14ac:dyDescent="0.25">
      <c r="A1657" s="7">
        <v>1652</v>
      </c>
      <c r="B1657" s="7" t="str">
        <f>"00786997"</f>
        <v>00786997</v>
      </c>
    </row>
    <row r="1658" spans="1:2" x14ac:dyDescent="0.25">
      <c r="A1658" s="7">
        <v>1653</v>
      </c>
      <c r="B1658" s="7" t="str">
        <f>"201511010140"</f>
        <v>201511010140</v>
      </c>
    </row>
    <row r="1659" spans="1:2" x14ac:dyDescent="0.25">
      <c r="A1659" s="7">
        <v>1654</v>
      </c>
      <c r="B1659" s="7" t="str">
        <f>"00604970"</f>
        <v>00604970</v>
      </c>
    </row>
    <row r="1660" spans="1:2" x14ac:dyDescent="0.25">
      <c r="A1660" s="7">
        <v>1655</v>
      </c>
      <c r="B1660" s="7" t="str">
        <f>"00182003"</f>
        <v>00182003</v>
      </c>
    </row>
    <row r="1661" spans="1:2" x14ac:dyDescent="0.25">
      <c r="A1661" s="7">
        <v>1656</v>
      </c>
      <c r="B1661" s="7" t="str">
        <f>"00227079"</f>
        <v>00227079</v>
      </c>
    </row>
    <row r="1662" spans="1:2" x14ac:dyDescent="0.25">
      <c r="A1662" s="7">
        <v>1657</v>
      </c>
      <c r="B1662" s="7" t="str">
        <f>"00876542"</f>
        <v>00876542</v>
      </c>
    </row>
    <row r="1663" spans="1:2" x14ac:dyDescent="0.25">
      <c r="A1663" s="7">
        <v>1658</v>
      </c>
      <c r="B1663" s="7" t="str">
        <f>"00075916"</f>
        <v>00075916</v>
      </c>
    </row>
    <row r="1664" spans="1:2" x14ac:dyDescent="0.25">
      <c r="A1664" s="7">
        <v>1659</v>
      </c>
      <c r="B1664" s="7" t="str">
        <f>"00239307"</f>
        <v>00239307</v>
      </c>
    </row>
    <row r="1665" spans="1:2" x14ac:dyDescent="0.25">
      <c r="A1665" s="7">
        <v>1660</v>
      </c>
      <c r="B1665" s="7" t="str">
        <f>"00244984"</f>
        <v>00244984</v>
      </c>
    </row>
    <row r="1666" spans="1:2" x14ac:dyDescent="0.25">
      <c r="A1666" s="7">
        <v>1661</v>
      </c>
      <c r="B1666" s="7" t="str">
        <f>"201402006243"</f>
        <v>201402006243</v>
      </c>
    </row>
    <row r="1667" spans="1:2" x14ac:dyDescent="0.25">
      <c r="A1667" s="7">
        <v>1662</v>
      </c>
      <c r="B1667" s="7" t="str">
        <f>"00198341"</f>
        <v>00198341</v>
      </c>
    </row>
    <row r="1668" spans="1:2" x14ac:dyDescent="0.25">
      <c r="A1668" s="7">
        <v>1663</v>
      </c>
      <c r="B1668" s="7" t="str">
        <f>"201411003302"</f>
        <v>201411003302</v>
      </c>
    </row>
    <row r="1669" spans="1:2" x14ac:dyDescent="0.25">
      <c r="A1669" s="7">
        <v>1664</v>
      </c>
      <c r="B1669" s="7" t="str">
        <f>"201406000977"</f>
        <v>201406000977</v>
      </c>
    </row>
    <row r="1670" spans="1:2" x14ac:dyDescent="0.25">
      <c r="A1670" s="7">
        <v>1665</v>
      </c>
      <c r="B1670" s="7" t="str">
        <f>"00784613"</f>
        <v>00784613</v>
      </c>
    </row>
    <row r="1671" spans="1:2" x14ac:dyDescent="0.25">
      <c r="A1671" s="7">
        <v>1666</v>
      </c>
      <c r="B1671" s="7" t="str">
        <f>"00813540"</f>
        <v>00813540</v>
      </c>
    </row>
    <row r="1672" spans="1:2" x14ac:dyDescent="0.25">
      <c r="A1672" s="7">
        <v>1667</v>
      </c>
      <c r="B1672" s="7" t="str">
        <f>"201406003075"</f>
        <v>201406003075</v>
      </c>
    </row>
    <row r="1673" spans="1:2" x14ac:dyDescent="0.25">
      <c r="A1673" s="7">
        <v>1668</v>
      </c>
      <c r="B1673" s="7" t="str">
        <f>"201502003781"</f>
        <v>201502003781</v>
      </c>
    </row>
    <row r="1674" spans="1:2" x14ac:dyDescent="0.25">
      <c r="A1674" s="7">
        <v>1669</v>
      </c>
      <c r="B1674" s="7" t="str">
        <f>"201304000473"</f>
        <v>201304000473</v>
      </c>
    </row>
    <row r="1675" spans="1:2" x14ac:dyDescent="0.25">
      <c r="A1675" s="7">
        <v>1670</v>
      </c>
      <c r="B1675" s="7" t="str">
        <f>"00769492"</f>
        <v>00769492</v>
      </c>
    </row>
    <row r="1676" spans="1:2" x14ac:dyDescent="0.25">
      <c r="A1676" s="7">
        <v>1671</v>
      </c>
      <c r="B1676" s="7" t="str">
        <f>"201406002537"</f>
        <v>201406002537</v>
      </c>
    </row>
    <row r="1677" spans="1:2" x14ac:dyDescent="0.25">
      <c r="A1677" s="7">
        <v>1672</v>
      </c>
      <c r="B1677" s="7" t="str">
        <f>"200801003781"</f>
        <v>200801003781</v>
      </c>
    </row>
    <row r="1678" spans="1:2" x14ac:dyDescent="0.25">
      <c r="A1678" s="7">
        <v>1673</v>
      </c>
      <c r="B1678" s="7" t="str">
        <f>"00478947"</f>
        <v>00478947</v>
      </c>
    </row>
    <row r="1679" spans="1:2" x14ac:dyDescent="0.25">
      <c r="A1679" s="7">
        <v>1674</v>
      </c>
      <c r="B1679" s="7" t="str">
        <f>"200802001553"</f>
        <v>200802001553</v>
      </c>
    </row>
    <row r="1680" spans="1:2" x14ac:dyDescent="0.25">
      <c r="A1680" s="7">
        <v>1675</v>
      </c>
      <c r="B1680" s="7" t="str">
        <f>"201406014481"</f>
        <v>201406014481</v>
      </c>
    </row>
    <row r="1681" spans="1:2" x14ac:dyDescent="0.25">
      <c r="A1681" s="7">
        <v>1676</v>
      </c>
      <c r="B1681" s="7" t="str">
        <f>"00121643"</f>
        <v>00121643</v>
      </c>
    </row>
    <row r="1682" spans="1:2" x14ac:dyDescent="0.25">
      <c r="A1682" s="7">
        <v>1677</v>
      </c>
      <c r="B1682" s="7" t="str">
        <f>"201409000834"</f>
        <v>201409000834</v>
      </c>
    </row>
    <row r="1683" spans="1:2" x14ac:dyDescent="0.25">
      <c r="A1683" s="7">
        <v>1678</v>
      </c>
      <c r="B1683" s="7" t="str">
        <f>"201406003298"</f>
        <v>201406003298</v>
      </c>
    </row>
    <row r="1684" spans="1:2" x14ac:dyDescent="0.25">
      <c r="A1684" s="7">
        <v>1679</v>
      </c>
      <c r="B1684" s="7" t="str">
        <f>"00121090"</f>
        <v>00121090</v>
      </c>
    </row>
    <row r="1685" spans="1:2" x14ac:dyDescent="0.25">
      <c r="A1685" s="7">
        <v>1680</v>
      </c>
      <c r="B1685" s="7" t="str">
        <f>"00815769"</f>
        <v>00815769</v>
      </c>
    </row>
    <row r="1686" spans="1:2" x14ac:dyDescent="0.25">
      <c r="A1686" s="7">
        <v>1681</v>
      </c>
      <c r="B1686" s="7" t="str">
        <f>"00782416"</f>
        <v>00782416</v>
      </c>
    </row>
    <row r="1687" spans="1:2" x14ac:dyDescent="0.25">
      <c r="A1687" s="7">
        <v>1682</v>
      </c>
      <c r="B1687" s="7" t="str">
        <f>"00726281"</f>
        <v>00726281</v>
      </c>
    </row>
    <row r="1688" spans="1:2" x14ac:dyDescent="0.25">
      <c r="A1688" s="7">
        <v>1683</v>
      </c>
      <c r="B1688" s="7" t="str">
        <f>"200801006583"</f>
        <v>200801006583</v>
      </c>
    </row>
    <row r="1689" spans="1:2" x14ac:dyDescent="0.25">
      <c r="A1689" s="7">
        <v>1684</v>
      </c>
      <c r="B1689" s="7" t="str">
        <f>"201304001330"</f>
        <v>201304001330</v>
      </c>
    </row>
    <row r="1690" spans="1:2" x14ac:dyDescent="0.25">
      <c r="A1690" s="7">
        <v>1685</v>
      </c>
      <c r="B1690" s="7" t="str">
        <f>"201506000256"</f>
        <v>201506000256</v>
      </c>
    </row>
    <row r="1691" spans="1:2" x14ac:dyDescent="0.25">
      <c r="A1691" s="7">
        <v>1686</v>
      </c>
      <c r="B1691" s="7" t="str">
        <f>"201406002541"</f>
        <v>201406002541</v>
      </c>
    </row>
    <row r="1692" spans="1:2" x14ac:dyDescent="0.25">
      <c r="A1692" s="7">
        <v>1687</v>
      </c>
      <c r="B1692" s="7" t="str">
        <f>"00440532"</f>
        <v>00440532</v>
      </c>
    </row>
    <row r="1693" spans="1:2" x14ac:dyDescent="0.25">
      <c r="A1693" s="7">
        <v>1688</v>
      </c>
      <c r="B1693" s="7" t="str">
        <f>"201412002084"</f>
        <v>201412002084</v>
      </c>
    </row>
    <row r="1694" spans="1:2" x14ac:dyDescent="0.25">
      <c r="A1694" s="7">
        <v>1689</v>
      </c>
      <c r="B1694" s="7" t="str">
        <f>"200801011623"</f>
        <v>200801011623</v>
      </c>
    </row>
    <row r="1695" spans="1:2" x14ac:dyDescent="0.25">
      <c r="A1695" s="7">
        <v>1690</v>
      </c>
      <c r="B1695" s="7" t="str">
        <f>"201411000560"</f>
        <v>201411000560</v>
      </c>
    </row>
    <row r="1696" spans="1:2" x14ac:dyDescent="0.25">
      <c r="A1696" s="7">
        <v>1691</v>
      </c>
      <c r="B1696" s="7" t="str">
        <f>"201411002604"</f>
        <v>201411002604</v>
      </c>
    </row>
    <row r="1697" spans="1:2" x14ac:dyDescent="0.25">
      <c r="A1697" s="7">
        <v>1692</v>
      </c>
      <c r="B1697" s="7" t="str">
        <f>"200802009197"</f>
        <v>200802009197</v>
      </c>
    </row>
    <row r="1698" spans="1:2" x14ac:dyDescent="0.25">
      <c r="A1698" s="7">
        <v>1693</v>
      </c>
      <c r="B1698" s="7" t="str">
        <f>"200712005227"</f>
        <v>200712005227</v>
      </c>
    </row>
    <row r="1699" spans="1:2" x14ac:dyDescent="0.25">
      <c r="A1699" s="7">
        <v>1694</v>
      </c>
      <c r="B1699" s="7" t="str">
        <f>"200802001715"</f>
        <v>200802001715</v>
      </c>
    </row>
    <row r="1700" spans="1:2" x14ac:dyDescent="0.25">
      <c r="A1700" s="7">
        <v>1695</v>
      </c>
      <c r="B1700" s="7" t="str">
        <f>"201304002009"</f>
        <v>201304002009</v>
      </c>
    </row>
    <row r="1701" spans="1:2" x14ac:dyDescent="0.25">
      <c r="A1701" s="7">
        <v>1696</v>
      </c>
      <c r="B1701" s="7" t="str">
        <f>"201303000763"</f>
        <v>201303000763</v>
      </c>
    </row>
    <row r="1702" spans="1:2" x14ac:dyDescent="0.25">
      <c r="A1702" s="7">
        <v>1697</v>
      </c>
      <c r="B1702" s="7" t="str">
        <f>"201407000190"</f>
        <v>201407000190</v>
      </c>
    </row>
    <row r="1703" spans="1:2" x14ac:dyDescent="0.25">
      <c r="A1703" s="7">
        <v>1698</v>
      </c>
      <c r="B1703" s="7" t="str">
        <f>"201402001463"</f>
        <v>201402001463</v>
      </c>
    </row>
    <row r="1704" spans="1:2" x14ac:dyDescent="0.25">
      <c r="A1704" s="7">
        <v>1699</v>
      </c>
      <c r="B1704" s="7" t="str">
        <f>"201409007189"</f>
        <v>201409007189</v>
      </c>
    </row>
    <row r="1705" spans="1:2" x14ac:dyDescent="0.25">
      <c r="A1705" s="7">
        <v>1700</v>
      </c>
      <c r="B1705" s="7" t="str">
        <f>"201406017669"</f>
        <v>201406017669</v>
      </c>
    </row>
    <row r="1706" spans="1:2" x14ac:dyDescent="0.25">
      <c r="A1706" s="7">
        <v>1701</v>
      </c>
      <c r="B1706" s="7" t="str">
        <f>"00857475"</f>
        <v>00857475</v>
      </c>
    </row>
    <row r="1707" spans="1:2" x14ac:dyDescent="0.25">
      <c r="A1707" s="7">
        <v>1702</v>
      </c>
      <c r="B1707" s="7" t="str">
        <f>"201402009578"</f>
        <v>201402009578</v>
      </c>
    </row>
    <row r="1708" spans="1:2" x14ac:dyDescent="0.25">
      <c r="A1708" s="7">
        <v>1703</v>
      </c>
      <c r="B1708" s="7" t="str">
        <f>"201108000069"</f>
        <v>201108000069</v>
      </c>
    </row>
    <row r="1709" spans="1:2" x14ac:dyDescent="0.25">
      <c r="A1709" s="7">
        <v>1704</v>
      </c>
      <c r="B1709" s="7" t="str">
        <f>"00428616"</f>
        <v>00428616</v>
      </c>
    </row>
    <row r="1710" spans="1:2" x14ac:dyDescent="0.25">
      <c r="A1710" s="7">
        <v>1705</v>
      </c>
      <c r="B1710" s="7" t="str">
        <f>"201411003457"</f>
        <v>201411003457</v>
      </c>
    </row>
    <row r="1711" spans="1:2" x14ac:dyDescent="0.25">
      <c r="A1711" s="7">
        <v>1706</v>
      </c>
      <c r="B1711" s="7" t="str">
        <f>"201412003730"</f>
        <v>201412003730</v>
      </c>
    </row>
    <row r="1712" spans="1:2" x14ac:dyDescent="0.25">
      <c r="A1712" s="7">
        <v>1707</v>
      </c>
      <c r="B1712" s="7" t="str">
        <f>"201406000832"</f>
        <v>201406000832</v>
      </c>
    </row>
    <row r="1713" spans="1:2" x14ac:dyDescent="0.25">
      <c r="A1713" s="7">
        <v>1708</v>
      </c>
      <c r="B1713" s="7" t="str">
        <f>"201502003298"</f>
        <v>201502003298</v>
      </c>
    </row>
    <row r="1714" spans="1:2" x14ac:dyDescent="0.25">
      <c r="A1714" s="7">
        <v>1709</v>
      </c>
      <c r="B1714" s="7" t="str">
        <f>"00214622"</f>
        <v>00214622</v>
      </c>
    </row>
    <row r="1715" spans="1:2" x14ac:dyDescent="0.25">
      <c r="A1715" s="7">
        <v>1710</v>
      </c>
      <c r="B1715" s="7" t="str">
        <f>"00185477"</f>
        <v>00185477</v>
      </c>
    </row>
    <row r="1716" spans="1:2" x14ac:dyDescent="0.25">
      <c r="A1716" s="7">
        <v>1711</v>
      </c>
      <c r="B1716" s="7" t="str">
        <f>"201402010646"</f>
        <v>201402010646</v>
      </c>
    </row>
    <row r="1717" spans="1:2" x14ac:dyDescent="0.25">
      <c r="A1717" s="7">
        <v>1712</v>
      </c>
      <c r="B1717" s="7" t="str">
        <f>"201511021701"</f>
        <v>201511021701</v>
      </c>
    </row>
    <row r="1718" spans="1:2" x14ac:dyDescent="0.25">
      <c r="A1718" s="7">
        <v>1713</v>
      </c>
      <c r="B1718" s="7" t="str">
        <f>"00230339"</f>
        <v>00230339</v>
      </c>
    </row>
    <row r="1719" spans="1:2" x14ac:dyDescent="0.25">
      <c r="A1719" s="7">
        <v>1714</v>
      </c>
      <c r="B1719" s="7" t="str">
        <f>"00162793"</f>
        <v>00162793</v>
      </c>
    </row>
    <row r="1720" spans="1:2" x14ac:dyDescent="0.25">
      <c r="A1720" s="7">
        <v>1715</v>
      </c>
      <c r="B1720" s="7" t="str">
        <f>"201502000089"</f>
        <v>201502000089</v>
      </c>
    </row>
    <row r="1721" spans="1:2" x14ac:dyDescent="0.25">
      <c r="A1721" s="7">
        <v>1716</v>
      </c>
      <c r="B1721" s="7" t="str">
        <f>"201603000275"</f>
        <v>201603000275</v>
      </c>
    </row>
    <row r="1722" spans="1:2" x14ac:dyDescent="0.25">
      <c r="A1722" s="7">
        <v>1717</v>
      </c>
      <c r="B1722" s="7" t="str">
        <f>"00868238"</f>
        <v>00868238</v>
      </c>
    </row>
    <row r="1723" spans="1:2" x14ac:dyDescent="0.25">
      <c r="A1723" s="7">
        <v>1718</v>
      </c>
      <c r="B1723" s="7" t="str">
        <f>"00003203"</f>
        <v>00003203</v>
      </c>
    </row>
    <row r="1724" spans="1:2" x14ac:dyDescent="0.25">
      <c r="A1724" s="7">
        <v>1719</v>
      </c>
      <c r="B1724" s="7" t="str">
        <f>"201406017552"</f>
        <v>201406017552</v>
      </c>
    </row>
    <row r="1725" spans="1:2" x14ac:dyDescent="0.25">
      <c r="A1725" s="7">
        <v>1720</v>
      </c>
      <c r="B1725" s="7" t="str">
        <f>"201511042637"</f>
        <v>201511042637</v>
      </c>
    </row>
    <row r="1726" spans="1:2" x14ac:dyDescent="0.25">
      <c r="A1726" s="7">
        <v>1721</v>
      </c>
      <c r="B1726" s="7" t="str">
        <f>"00758354"</f>
        <v>00758354</v>
      </c>
    </row>
    <row r="1727" spans="1:2" x14ac:dyDescent="0.25">
      <c r="A1727" s="7">
        <v>1722</v>
      </c>
      <c r="B1727" s="7" t="str">
        <f>"201402000292"</f>
        <v>201402000292</v>
      </c>
    </row>
    <row r="1728" spans="1:2" x14ac:dyDescent="0.25">
      <c r="A1728" s="7">
        <v>1723</v>
      </c>
      <c r="B1728" s="7" t="str">
        <f>"201110000053"</f>
        <v>201110000053</v>
      </c>
    </row>
    <row r="1729" spans="1:2" x14ac:dyDescent="0.25">
      <c r="A1729" s="7">
        <v>1724</v>
      </c>
      <c r="B1729" s="7" t="str">
        <f>"201303000591"</f>
        <v>201303000591</v>
      </c>
    </row>
    <row r="1730" spans="1:2" x14ac:dyDescent="0.25">
      <c r="A1730" s="7">
        <v>1725</v>
      </c>
      <c r="B1730" s="7" t="str">
        <f>"201304005991"</f>
        <v>201304005991</v>
      </c>
    </row>
    <row r="1731" spans="1:2" x14ac:dyDescent="0.25">
      <c r="A1731" s="7">
        <v>1726</v>
      </c>
      <c r="B1731" s="7" t="str">
        <f>"200911000570"</f>
        <v>200911000570</v>
      </c>
    </row>
    <row r="1732" spans="1:2" x14ac:dyDescent="0.25">
      <c r="A1732" s="7">
        <v>1727</v>
      </c>
      <c r="B1732" s="7" t="str">
        <f>"00208775"</f>
        <v>00208775</v>
      </c>
    </row>
    <row r="1733" spans="1:2" x14ac:dyDescent="0.25">
      <c r="A1733" s="7">
        <v>1728</v>
      </c>
      <c r="B1733" s="7" t="str">
        <f>"200801005242"</f>
        <v>200801005242</v>
      </c>
    </row>
    <row r="1734" spans="1:2" x14ac:dyDescent="0.25">
      <c r="A1734" s="7">
        <v>1729</v>
      </c>
      <c r="B1734" s="7" t="str">
        <f>"00009174"</f>
        <v>00009174</v>
      </c>
    </row>
    <row r="1735" spans="1:2" x14ac:dyDescent="0.25">
      <c r="A1735" s="7">
        <v>1730</v>
      </c>
      <c r="B1735" s="7" t="str">
        <f>"201405000823"</f>
        <v>201405000823</v>
      </c>
    </row>
    <row r="1736" spans="1:2" x14ac:dyDescent="0.25">
      <c r="A1736" s="7">
        <v>1731</v>
      </c>
      <c r="B1736" s="7" t="str">
        <f>"201304005105"</f>
        <v>201304005105</v>
      </c>
    </row>
    <row r="1737" spans="1:2" x14ac:dyDescent="0.25">
      <c r="A1737" s="7">
        <v>1732</v>
      </c>
      <c r="B1737" s="7" t="str">
        <f>"00243344"</f>
        <v>00243344</v>
      </c>
    </row>
    <row r="1738" spans="1:2" x14ac:dyDescent="0.25">
      <c r="A1738" s="7">
        <v>1733</v>
      </c>
      <c r="B1738" s="7" t="str">
        <f>"201502002297"</f>
        <v>201502002297</v>
      </c>
    </row>
    <row r="1739" spans="1:2" x14ac:dyDescent="0.25">
      <c r="A1739" s="7">
        <v>1734</v>
      </c>
      <c r="B1739" s="7" t="str">
        <f>"201406003907"</f>
        <v>201406003907</v>
      </c>
    </row>
    <row r="1740" spans="1:2" x14ac:dyDescent="0.25">
      <c r="A1740" s="7">
        <v>1735</v>
      </c>
      <c r="B1740" s="7" t="str">
        <f>"201406012445"</f>
        <v>201406012445</v>
      </c>
    </row>
    <row r="1741" spans="1:2" x14ac:dyDescent="0.25">
      <c r="A1741" s="7">
        <v>1736</v>
      </c>
      <c r="B1741" s="7" t="str">
        <f>"00434311"</f>
        <v>00434311</v>
      </c>
    </row>
    <row r="1742" spans="1:2" x14ac:dyDescent="0.25">
      <c r="A1742" s="7">
        <v>1737</v>
      </c>
      <c r="B1742" s="7" t="str">
        <f>"00246117"</f>
        <v>00246117</v>
      </c>
    </row>
    <row r="1743" spans="1:2" x14ac:dyDescent="0.25">
      <c r="A1743" s="7">
        <v>1738</v>
      </c>
      <c r="B1743" s="7" t="str">
        <f>"201304006552"</f>
        <v>201304006552</v>
      </c>
    </row>
    <row r="1744" spans="1:2" x14ac:dyDescent="0.25">
      <c r="A1744" s="7">
        <v>1739</v>
      </c>
      <c r="B1744" s="7" t="str">
        <f>"201005000057"</f>
        <v>201005000057</v>
      </c>
    </row>
    <row r="1745" spans="1:2" x14ac:dyDescent="0.25">
      <c r="A1745" s="7">
        <v>1740</v>
      </c>
      <c r="B1745" s="7" t="str">
        <f>"00108471"</f>
        <v>00108471</v>
      </c>
    </row>
    <row r="1746" spans="1:2" x14ac:dyDescent="0.25">
      <c r="A1746" s="7">
        <v>1741</v>
      </c>
      <c r="B1746" s="7" t="str">
        <f>"201510002835"</f>
        <v>201510002835</v>
      </c>
    </row>
    <row r="1747" spans="1:2" x14ac:dyDescent="0.25">
      <c r="A1747" s="7">
        <v>1742</v>
      </c>
      <c r="B1747" s="7" t="str">
        <f>"00117531"</f>
        <v>00117531</v>
      </c>
    </row>
    <row r="1748" spans="1:2" x14ac:dyDescent="0.25">
      <c r="A1748" s="7">
        <v>1743</v>
      </c>
      <c r="B1748" s="7" t="str">
        <f>"201506000209"</f>
        <v>201506000209</v>
      </c>
    </row>
    <row r="1749" spans="1:2" x14ac:dyDescent="0.25">
      <c r="A1749" s="7">
        <v>1744</v>
      </c>
      <c r="B1749" s="7" t="str">
        <f>"00459598"</f>
        <v>00459598</v>
      </c>
    </row>
    <row r="1750" spans="1:2" x14ac:dyDescent="0.25">
      <c r="A1750" s="7">
        <v>1745</v>
      </c>
      <c r="B1750" s="7" t="str">
        <f>"00111768"</f>
        <v>00111768</v>
      </c>
    </row>
    <row r="1751" spans="1:2" x14ac:dyDescent="0.25">
      <c r="A1751" s="7">
        <v>1746</v>
      </c>
      <c r="B1751" s="7" t="str">
        <f>"00108631"</f>
        <v>00108631</v>
      </c>
    </row>
    <row r="1752" spans="1:2" x14ac:dyDescent="0.25">
      <c r="A1752" s="7">
        <v>1747</v>
      </c>
      <c r="B1752" s="7" t="str">
        <f>"00162869"</f>
        <v>00162869</v>
      </c>
    </row>
    <row r="1753" spans="1:2" x14ac:dyDescent="0.25">
      <c r="A1753" s="7">
        <v>1748</v>
      </c>
      <c r="B1753" s="7" t="str">
        <f>"201401002675"</f>
        <v>201401002675</v>
      </c>
    </row>
    <row r="1754" spans="1:2" x14ac:dyDescent="0.25">
      <c r="A1754" s="7">
        <v>1749</v>
      </c>
      <c r="B1754" s="7" t="str">
        <f>"201406009207"</f>
        <v>201406009207</v>
      </c>
    </row>
    <row r="1755" spans="1:2" x14ac:dyDescent="0.25">
      <c r="A1755" s="7">
        <v>1750</v>
      </c>
      <c r="B1755" s="7" t="str">
        <f>"201406003705"</f>
        <v>201406003705</v>
      </c>
    </row>
    <row r="1756" spans="1:2" x14ac:dyDescent="0.25">
      <c r="A1756" s="7">
        <v>1751</v>
      </c>
      <c r="B1756" s="7" t="str">
        <f>"200802010064"</f>
        <v>200802010064</v>
      </c>
    </row>
    <row r="1757" spans="1:2" x14ac:dyDescent="0.25">
      <c r="A1757" s="7">
        <v>1752</v>
      </c>
      <c r="B1757" s="7" t="str">
        <f>"201511041408"</f>
        <v>201511041408</v>
      </c>
    </row>
    <row r="1758" spans="1:2" x14ac:dyDescent="0.25">
      <c r="A1758" s="7">
        <v>1753</v>
      </c>
      <c r="B1758" s="7" t="str">
        <f>"00010176"</f>
        <v>00010176</v>
      </c>
    </row>
    <row r="1759" spans="1:2" x14ac:dyDescent="0.25">
      <c r="A1759" s="7">
        <v>1754</v>
      </c>
      <c r="B1759" s="7" t="str">
        <f>"00159269"</f>
        <v>00159269</v>
      </c>
    </row>
    <row r="1760" spans="1:2" x14ac:dyDescent="0.25">
      <c r="A1760" s="7">
        <v>1755</v>
      </c>
      <c r="B1760" s="7" t="str">
        <f>"00121030"</f>
        <v>00121030</v>
      </c>
    </row>
    <row r="1761" spans="1:2" x14ac:dyDescent="0.25">
      <c r="A1761" s="7">
        <v>1756</v>
      </c>
      <c r="B1761" s="7" t="str">
        <f>"201401002102"</f>
        <v>201401002102</v>
      </c>
    </row>
    <row r="1762" spans="1:2" x14ac:dyDescent="0.25">
      <c r="A1762" s="7">
        <v>1757</v>
      </c>
      <c r="B1762" s="7" t="str">
        <f>"00369018"</f>
        <v>00369018</v>
      </c>
    </row>
    <row r="1763" spans="1:2" x14ac:dyDescent="0.25">
      <c r="A1763" s="7">
        <v>1758</v>
      </c>
      <c r="B1763" s="7" t="str">
        <f>"201203000138"</f>
        <v>201203000138</v>
      </c>
    </row>
    <row r="1764" spans="1:2" x14ac:dyDescent="0.25">
      <c r="A1764" s="7">
        <v>1759</v>
      </c>
      <c r="B1764" s="7" t="str">
        <f>"00073337"</f>
        <v>00073337</v>
      </c>
    </row>
    <row r="1765" spans="1:2" x14ac:dyDescent="0.25">
      <c r="A1765" s="7">
        <v>1760</v>
      </c>
      <c r="B1765" s="7" t="str">
        <f>"201405001733"</f>
        <v>201405001733</v>
      </c>
    </row>
    <row r="1766" spans="1:2" x14ac:dyDescent="0.25">
      <c r="A1766" s="7">
        <v>1761</v>
      </c>
      <c r="B1766" s="7" t="str">
        <f>"200803000258"</f>
        <v>200803000258</v>
      </c>
    </row>
    <row r="1767" spans="1:2" x14ac:dyDescent="0.25">
      <c r="A1767" s="7">
        <v>1762</v>
      </c>
      <c r="B1767" s="7" t="str">
        <f>"200801008662"</f>
        <v>200801008662</v>
      </c>
    </row>
    <row r="1768" spans="1:2" x14ac:dyDescent="0.25">
      <c r="A1768" s="7">
        <v>1763</v>
      </c>
      <c r="B1768" s="7" t="str">
        <f>"00121834"</f>
        <v>00121834</v>
      </c>
    </row>
    <row r="1769" spans="1:2" x14ac:dyDescent="0.25">
      <c r="A1769" s="7">
        <v>1764</v>
      </c>
      <c r="B1769" s="7" t="str">
        <f>"00364380"</f>
        <v>00364380</v>
      </c>
    </row>
    <row r="1770" spans="1:2" x14ac:dyDescent="0.25">
      <c r="A1770" s="7">
        <v>1765</v>
      </c>
      <c r="B1770" s="7" t="str">
        <f>"201402004502"</f>
        <v>201402004502</v>
      </c>
    </row>
    <row r="1771" spans="1:2" x14ac:dyDescent="0.25">
      <c r="A1771" s="7">
        <v>1766</v>
      </c>
      <c r="B1771" s="7" t="str">
        <f>"200801004788"</f>
        <v>200801004788</v>
      </c>
    </row>
    <row r="1772" spans="1:2" x14ac:dyDescent="0.25">
      <c r="A1772" s="7">
        <v>1767</v>
      </c>
      <c r="B1772" s="7" t="str">
        <f>"00108245"</f>
        <v>00108245</v>
      </c>
    </row>
    <row r="1773" spans="1:2" x14ac:dyDescent="0.25">
      <c r="A1773" s="7">
        <v>1768</v>
      </c>
      <c r="B1773" s="7" t="str">
        <f>"00508726"</f>
        <v>00508726</v>
      </c>
    </row>
    <row r="1774" spans="1:2" x14ac:dyDescent="0.25">
      <c r="A1774" s="7">
        <v>1769</v>
      </c>
      <c r="B1774" s="7" t="str">
        <f>"00104585"</f>
        <v>00104585</v>
      </c>
    </row>
    <row r="1775" spans="1:2" x14ac:dyDescent="0.25">
      <c r="A1775" s="7">
        <v>1770</v>
      </c>
      <c r="B1775" s="7" t="str">
        <f>"00088546"</f>
        <v>00088546</v>
      </c>
    </row>
    <row r="1776" spans="1:2" x14ac:dyDescent="0.25">
      <c r="A1776" s="7">
        <v>1771</v>
      </c>
      <c r="B1776" s="7" t="str">
        <f>"00139349"</f>
        <v>00139349</v>
      </c>
    </row>
    <row r="1777" spans="1:2" x14ac:dyDescent="0.25">
      <c r="A1777" s="7">
        <v>1772</v>
      </c>
      <c r="B1777" s="7" t="str">
        <f>"00094381"</f>
        <v>00094381</v>
      </c>
    </row>
    <row r="1778" spans="1:2" x14ac:dyDescent="0.25">
      <c r="A1778" s="7">
        <v>1773</v>
      </c>
      <c r="B1778" s="7" t="str">
        <f>"201504000604"</f>
        <v>201504000604</v>
      </c>
    </row>
    <row r="1779" spans="1:2" x14ac:dyDescent="0.25">
      <c r="A1779" s="7">
        <v>1774</v>
      </c>
      <c r="B1779" s="7" t="str">
        <f>"200809001167"</f>
        <v>200809001167</v>
      </c>
    </row>
    <row r="1780" spans="1:2" x14ac:dyDescent="0.25">
      <c r="A1780" s="7">
        <v>1775</v>
      </c>
      <c r="B1780" s="7" t="str">
        <f>"00573818"</f>
        <v>00573818</v>
      </c>
    </row>
    <row r="1781" spans="1:2" x14ac:dyDescent="0.25">
      <c r="A1781" s="7">
        <v>1776</v>
      </c>
      <c r="B1781" s="7" t="str">
        <f>"201304005079"</f>
        <v>201304005079</v>
      </c>
    </row>
    <row r="1782" spans="1:2" x14ac:dyDescent="0.25">
      <c r="A1782" s="7">
        <v>1777</v>
      </c>
      <c r="B1782" s="7" t="str">
        <f>"201406003716"</f>
        <v>201406003716</v>
      </c>
    </row>
    <row r="1783" spans="1:2" x14ac:dyDescent="0.25">
      <c r="A1783" s="7">
        <v>1778</v>
      </c>
      <c r="B1783" s="7" t="str">
        <f>"00072356"</f>
        <v>00072356</v>
      </c>
    </row>
    <row r="1784" spans="1:2" x14ac:dyDescent="0.25">
      <c r="A1784" s="7">
        <v>1779</v>
      </c>
      <c r="B1784" s="7" t="str">
        <f>"00115505"</f>
        <v>00115505</v>
      </c>
    </row>
    <row r="1785" spans="1:2" x14ac:dyDescent="0.25">
      <c r="A1785" s="7">
        <v>1780</v>
      </c>
      <c r="B1785" s="7" t="str">
        <f>"201402009594"</f>
        <v>201402009594</v>
      </c>
    </row>
    <row r="1786" spans="1:2" x14ac:dyDescent="0.25">
      <c r="A1786" s="7">
        <v>1781</v>
      </c>
      <c r="B1786" s="7" t="str">
        <f>"00311351"</f>
        <v>00311351</v>
      </c>
    </row>
    <row r="1787" spans="1:2" x14ac:dyDescent="0.25">
      <c r="A1787" s="7">
        <v>1782</v>
      </c>
      <c r="B1787" s="7" t="str">
        <f>"00148493"</f>
        <v>00148493</v>
      </c>
    </row>
    <row r="1788" spans="1:2" x14ac:dyDescent="0.25">
      <c r="A1788" s="7">
        <v>1783</v>
      </c>
      <c r="B1788" s="7" t="str">
        <f>"200802004907"</f>
        <v>200802004907</v>
      </c>
    </row>
    <row r="1789" spans="1:2" x14ac:dyDescent="0.25">
      <c r="A1789" s="7">
        <v>1784</v>
      </c>
      <c r="B1789" s="7" t="str">
        <f>"00790424"</f>
        <v>00790424</v>
      </c>
    </row>
    <row r="1790" spans="1:2" x14ac:dyDescent="0.25">
      <c r="A1790" s="7">
        <v>1785</v>
      </c>
      <c r="B1790" s="7" t="str">
        <f>"200807000801"</f>
        <v>200807000801</v>
      </c>
    </row>
    <row r="1791" spans="1:2" x14ac:dyDescent="0.25">
      <c r="A1791" s="7">
        <v>1786</v>
      </c>
      <c r="B1791" s="7" t="str">
        <f>"00215056"</f>
        <v>00215056</v>
      </c>
    </row>
    <row r="1792" spans="1:2" x14ac:dyDescent="0.25">
      <c r="A1792" s="7">
        <v>1787</v>
      </c>
      <c r="B1792" s="7" t="str">
        <f>"00225220"</f>
        <v>00225220</v>
      </c>
    </row>
    <row r="1793" spans="1:2" x14ac:dyDescent="0.25">
      <c r="A1793" s="7">
        <v>1788</v>
      </c>
      <c r="B1793" s="7" t="str">
        <f>"00228898"</f>
        <v>00228898</v>
      </c>
    </row>
    <row r="1794" spans="1:2" x14ac:dyDescent="0.25">
      <c r="A1794" s="7">
        <v>1789</v>
      </c>
      <c r="B1794" s="7" t="str">
        <f>"00263677"</f>
        <v>00263677</v>
      </c>
    </row>
    <row r="1795" spans="1:2" x14ac:dyDescent="0.25">
      <c r="A1795" s="7">
        <v>1790</v>
      </c>
      <c r="B1795" s="7" t="str">
        <f>"201411003603"</f>
        <v>201411003603</v>
      </c>
    </row>
    <row r="1796" spans="1:2" x14ac:dyDescent="0.25">
      <c r="A1796" s="7">
        <v>1791</v>
      </c>
      <c r="B1796" s="7" t="str">
        <f>"00619794"</f>
        <v>00619794</v>
      </c>
    </row>
    <row r="1797" spans="1:2" x14ac:dyDescent="0.25">
      <c r="A1797" s="7">
        <v>1792</v>
      </c>
      <c r="B1797" s="7" t="str">
        <f>"00225135"</f>
        <v>00225135</v>
      </c>
    </row>
    <row r="1798" spans="1:2" x14ac:dyDescent="0.25">
      <c r="A1798" s="7">
        <v>1793</v>
      </c>
      <c r="B1798" s="7" t="str">
        <f>"00111371"</f>
        <v>00111371</v>
      </c>
    </row>
    <row r="1799" spans="1:2" x14ac:dyDescent="0.25">
      <c r="A1799" s="7">
        <v>1794</v>
      </c>
      <c r="B1799" s="7" t="str">
        <f>"00120204"</f>
        <v>00120204</v>
      </c>
    </row>
    <row r="1800" spans="1:2" x14ac:dyDescent="0.25">
      <c r="A1800" s="7">
        <v>1795</v>
      </c>
      <c r="B1800" s="7" t="str">
        <f>"00648730"</f>
        <v>00648730</v>
      </c>
    </row>
    <row r="1801" spans="1:2" x14ac:dyDescent="0.25">
      <c r="A1801" s="7">
        <v>1796</v>
      </c>
      <c r="B1801" s="7" t="str">
        <f>"00126425"</f>
        <v>00126425</v>
      </c>
    </row>
    <row r="1802" spans="1:2" x14ac:dyDescent="0.25">
      <c r="A1802" s="7">
        <v>1797</v>
      </c>
      <c r="B1802" s="7" t="str">
        <f>"00614474"</f>
        <v>00614474</v>
      </c>
    </row>
    <row r="1803" spans="1:2" x14ac:dyDescent="0.25">
      <c r="A1803" s="7">
        <v>1798</v>
      </c>
      <c r="B1803" s="7" t="str">
        <f>"200802007118"</f>
        <v>200802007118</v>
      </c>
    </row>
    <row r="1804" spans="1:2" x14ac:dyDescent="0.25">
      <c r="A1804" s="7">
        <v>1799</v>
      </c>
      <c r="B1804" s="7" t="str">
        <f>"201412003560"</f>
        <v>201412003560</v>
      </c>
    </row>
    <row r="1805" spans="1:2" x14ac:dyDescent="0.25">
      <c r="A1805" s="7">
        <v>1800</v>
      </c>
      <c r="B1805" s="7" t="str">
        <f>"00223004"</f>
        <v>00223004</v>
      </c>
    </row>
    <row r="1806" spans="1:2" x14ac:dyDescent="0.25">
      <c r="A1806" s="7">
        <v>1801</v>
      </c>
      <c r="B1806" s="7" t="str">
        <f>"00238053"</f>
        <v>00238053</v>
      </c>
    </row>
    <row r="1807" spans="1:2" x14ac:dyDescent="0.25">
      <c r="A1807" s="7">
        <v>1802</v>
      </c>
      <c r="B1807" s="7" t="str">
        <f>"00217477"</f>
        <v>00217477</v>
      </c>
    </row>
    <row r="1808" spans="1:2" x14ac:dyDescent="0.25">
      <c r="A1808" s="7">
        <v>1803</v>
      </c>
      <c r="B1808" s="7" t="str">
        <f>"00774944"</f>
        <v>00774944</v>
      </c>
    </row>
    <row r="1809" spans="1:2" x14ac:dyDescent="0.25">
      <c r="A1809" s="7">
        <v>1804</v>
      </c>
      <c r="B1809" s="7" t="str">
        <f>"00113184"</f>
        <v>00113184</v>
      </c>
    </row>
    <row r="1810" spans="1:2" x14ac:dyDescent="0.25">
      <c r="A1810" s="7">
        <v>1805</v>
      </c>
      <c r="B1810" s="7" t="str">
        <f>"00061504"</f>
        <v>00061504</v>
      </c>
    </row>
    <row r="1811" spans="1:2" x14ac:dyDescent="0.25">
      <c r="A1811" s="7">
        <v>1806</v>
      </c>
      <c r="B1811" s="7" t="str">
        <f>"200801000489"</f>
        <v>200801000489</v>
      </c>
    </row>
    <row r="1812" spans="1:2" x14ac:dyDescent="0.25">
      <c r="A1812" s="7">
        <v>1807</v>
      </c>
      <c r="B1812" s="7" t="str">
        <f>"00780930"</f>
        <v>00780930</v>
      </c>
    </row>
    <row r="1813" spans="1:2" x14ac:dyDescent="0.25">
      <c r="A1813" s="7">
        <v>1808</v>
      </c>
      <c r="B1813" s="7" t="str">
        <f>"00110951"</f>
        <v>00110951</v>
      </c>
    </row>
    <row r="1814" spans="1:2" x14ac:dyDescent="0.25">
      <c r="A1814" s="7">
        <v>1809</v>
      </c>
      <c r="B1814" s="7" t="str">
        <f>"00660863"</f>
        <v>00660863</v>
      </c>
    </row>
    <row r="1815" spans="1:2" x14ac:dyDescent="0.25">
      <c r="A1815" s="7">
        <v>1810</v>
      </c>
      <c r="B1815" s="7" t="str">
        <f>"00628876"</f>
        <v>00628876</v>
      </c>
    </row>
    <row r="1816" spans="1:2" x14ac:dyDescent="0.25">
      <c r="A1816" s="7">
        <v>1811</v>
      </c>
      <c r="B1816" s="7" t="str">
        <f>"00117424"</f>
        <v>00117424</v>
      </c>
    </row>
    <row r="1817" spans="1:2" x14ac:dyDescent="0.25">
      <c r="A1817" s="7">
        <v>1812</v>
      </c>
      <c r="B1817" s="7" t="str">
        <f>"200801002128"</f>
        <v>200801002128</v>
      </c>
    </row>
    <row r="1818" spans="1:2" x14ac:dyDescent="0.25">
      <c r="A1818" s="7">
        <v>1813</v>
      </c>
      <c r="B1818" s="7" t="str">
        <f>"00245347"</f>
        <v>00245347</v>
      </c>
    </row>
    <row r="1819" spans="1:2" x14ac:dyDescent="0.25">
      <c r="A1819" s="7">
        <v>1814</v>
      </c>
      <c r="B1819" s="7" t="str">
        <f>"00316146"</f>
        <v>00316146</v>
      </c>
    </row>
    <row r="1820" spans="1:2" x14ac:dyDescent="0.25">
      <c r="A1820" s="7">
        <v>1815</v>
      </c>
      <c r="B1820" s="7" t="str">
        <f>"00187771"</f>
        <v>00187771</v>
      </c>
    </row>
    <row r="1821" spans="1:2" x14ac:dyDescent="0.25">
      <c r="A1821" s="7">
        <v>1816</v>
      </c>
      <c r="B1821" s="7" t="str">
        <f>"00576215"</f>
        <v>00576215</v>
      </c>
    </row>
    <row r="1822" spans="1:2" x14ac:dyDescent="0.25">
      <c r="A1822" s="7">
        <v>1817</v>
      </c>
      <c r="B1822" s="7" t="str">
        <f>"00609868"</f>
        <v>00609868</v>
      </c>
    </row>
    <row r="1823" spans="1:2" x14ac:dyDescent="0.25">
      <c r="A1823" s="7">
        <v>1818</v>
      </c>
      <c r="B1823" s="7" t="str">
        <f>"201411002948"</f>
        <v>201411002948</v>
      </c>
    </row>
    <row r="1824" spans="1:2" x14ac:dyDescent="0.25">
      <c r="A1824" s="7">
        <v>1819</v>
      </c>
      <c r="B1824" s="7" t="str">
        <f>"00333120"</f>
        <v>00333120</v>
      </c>
    </row>
    <row r="1825" spans="1:2" x14ac:dyDescent="0.25">
      <c r="A1825" s="7">
        <v>1820</v>
      </c>
      <c r="B1825" s="7" t="str">
        <f>"00828401"</f>
        <v>00828401</v>
      </c>
    </row>
    <row r="1826" spans="1:2" x14ac:dyDescent="0.25">
      <c r="A1826" s="7">
        <v>1821</v>
      </c>
      <c r="B1826" s="7" t="str">
        <f>"00714865"</f>
        <v>00714865</v>
      </c>
    </row>
    <row r="1827" spans="1:2" x14ac:dyDescent="0.25">
      <c r="A1827" s="7">
        <v>1822</v>
      </c>
      <c r="B1827" s="7" t="str">
        <f>"00019035"</f>
        <v>00019035</v>
      </c>
    </row>
    <row r="1828" spans="1:2" x14ac:dyDescent="0.25">
      <c r="A1828" s="7">
        <v>1823</v>
      </c>
      <c r="B1828" s="7" t="str">
        <f>"201409002875"</f>
        <v>201409002875</v>
      </c>
    </row>
    <row r="1829" spans="1:2" x14ac:dyDescent="0.25">
      <c r="A1829" s="7">
        <v>1824</v>
      </c>
      <c r="B1829" s="7" t="str">
        <f>"00227242"</f>
        <v>00227242</v>
      </c>
    </row>
    <row r="1830" spans="1:2" x14ac:dyDescent="0.25">
      <c r="A1830" s="7">
        <v>1825</v>
      </c>
      <c r="B1830" s="7" t="str">
        <f>"00221948"</f>
        <v>00221948</v>
      </c>
    </row>
    <row r="1831" spans="1:2" x14ac:dyDescent="0.25">
      <c r="A1831" s="7">
        <v>1826</v>
      </c>
      <c r="B1831" s="7" t="str">
        <f>"00200213"</f>
        <v>00200213</v>
      </c>
    </row>
    <row r="1832" spans="1:2" x14ac:dyDescent="0.25">
      <c r="A1832" s="7">
        <v>1827</v>
      </c>
      <c r="B1832" s="7" t="str">
        <f>"00116603"</f>
        <v>00116603</v>
      </c>
    </row>
    <row r="1833" spans="1:2" x14ac:dyDescent="0.25">
      <c r="A1833" s="7">
        <v>1828</v>
      </c>
      <c r="B1833" s="7" t="str">
        <f>"00035816"</f>
        <v>00035816</v>
      </c>
    </row>
    <row r="1834" spans="1:2" x14ac:dyDescent="0.25">
      <c r="A1834" s="7">
        <v>1829</v>
      </c>
      <c r="B1834" s="7" t="str">
        <f>"00127185"</f>
        <v>00127185</v>
      </c>
    </row>
    <row r="1835" spans="1:2" x14ac:dyDescent="0.25">
      <c r="A1835" s="7">
        <v>1830</v>
      </c>
      <c r="B1835" s="7" t="str">
        <f>"201406011336"</f>
        <v>201406011336</v>
      </c>
    </row>
    <row r="1836" spans="1:2" x14ac:dyDescent="0.25">
      <c r="A1836" s="7">
        <v>1831</v>
      </c>
      <c r="B1836" s="7" t="str">
        <f>"200712000322"</f>
        <v>200712000322</v>
      </c>
    </row>
    <row r="1837" spans="1:2" x14ac:dyDescent="0.25">
      <c r="A1837" s="7">
        <v>1832</v>
      </c>
      <c r="B1837" s="7" t="str">
        <f>"00607039"</f>
        <v>00607039</v>
      </c>
    </row>
    <row r="1838" spans="1:2" x14ac:dyDescent="0.25">
      <c r="A1838" s="7">
        <v>1833</v>
      </c>
      <c r="B1838" s="7" t="str">
        <f>"200801004408"</f>
        <v>200801004408</v>
      </c>
    </row>
    <row r="1839" spans="1:2" x14ac:dyDescent="0.25">
      <c r="A1839" s="7">
        <v>1834</v>
      </c>
      <c r="B1839" s="7" t="str">
        <f>"201405000652"</f>
        <v>201405000652</v>
      </c>
    </row>
    <row r="1840" spans="1:2" x14ac:dyDescent="0.25">
      <c r="A1840" s="7">
        <v>1835</v>
      </c>
      <c r="B1840" s="7" t="str">
        <f>"00094507"</f>
        <v>00094507</v>
      </c>
    </row>
    <row r="1841" spans="1:2" x14ac:dyDescent="0.25">
      <c r="A1841" s="7">
        <v>1836</v>
      </c>
      <c r="B1841" s="7" t="str">
        <f>"00456004"</f>
        <v>00456004</v>
      </c>
    </row>
    <row r="1842" spans="1:2" x14ac:dyDescent="0.25">
      <c r="A1842" s="7">
        <v>1837</v>
      </c>
      <c r="B1842" s="7" t="str">
        <f>"00109094"</f>
        <v>00109094</v>
      </c>
    </row>
    <row r="1843" spans="1:2" x14ac:dyDescent="0.25">
      <c r="A1843" s="7">
        <v>1838</v>
      </c>
      <c r="B1843" s="7" t="str">
        <f>"00157403"</f>
        <v>00157403</v>
      </c>
    </row>
    <row r="1844" spans="1:2" x14ac:dyDescent="0.25">
      <c r="A1844" s="7">
        <v>1839</v>
      </c>
      <c r="B1844" s="7" t="str">
        <f>"201406010730"</f>
        <v>201406010730</v>
      </c>
    </row>
    <row r="1845" spans="1:2" x14ac:dyDescent="0.25">
      <c r="A1845" s="7">
        <v>1840</v>
      </c>
      <c r="B1845" s="7" t="str">
        <f>"201604005978"</f>
        <v>201604005978</v>
      </c>
    </row>
    <row r="1846" spans="1:2" x14ac:dyDescent="0.25">
      <c r="A1846" s="7">
        <v>1841</v>
      </c>
      <c r="B1846" s="7" t="str">
        <f>"201412004669"</f>
        <v>201412004669</v>
      </c>
    </row>
    <row r="1847" spans="1:2" x14ac:dyDescent="0.25">
      <c r="A1847" s="7">
        <v>1842</v>
      </c>
      <c r="B1847" s="7" t="str">
        <f>"00479445"</f>
        <v>00479445</v>
      </c>
    </row>
    <row r="1848" spans="1:2" x14ac:dyDescent="0.25">
      <c r="A1848" s="7">
        <v>1843</v>
      </c>
      <c r="B1848" s="7" t="str">
        <f>"201412004793"</f>
        <v>201412004793</v>
      </c>
    </row>
    <row r="1849" spans="1:2" x14ac:dyDescent="0.25">
      <c r="A1849" s="7">
        <v>1844</v>
      </c>
      <c r="B1849" s="7" t="str">
        <f>"201402002497"</f>
        <v>201402002497</v>
      </c>
    </row>
    <row r="1850" spans="1:2" x14ac:dyDescent="0.25">
      <c r="A1850" s="7">
        <v>1845</v>
      </c>
      <c r="B1850" s="7" t="str">
        <f>"00114185"</f>
        <v>00114185</v>
      </c>
    </row>
    <row r="1851" spans="1:2" x14ac:dyDescent="0.25">
      <c r="A1851" s="7">
        <v>1846</v>
      </c>
      <c r="B1851" s="7" t="str">
        <f>"201409006785"</f>
        <v>201409006785</v>
      </c>
    </row>
    <row r="1852" spans="1:2" x14ac:dyDescent="0.25">
      <c r="A1852" s="7">
        <v>1847</v>
      </c>
      <c r="B1852" s="7" t="str">
        <f>"00244790"</f>
        <v>00244790</v>
      </c>
    </row>
    <row r="1853" spans="1:2" x14ac:dyDescent="0.25">
      <c r="A1853" s="7">
        <v>1848</v>
      </c>
      <c r="B1853" s="7" t="str">
        <f>"00852930"</f>
        <v>00852930</v>
      </c>
    </row>
    <row r="1854" spans="1:2" x14ac:dyDescent="0.25">
      <c r="A1854" s="7">
        <v>1849</v>
      </c>
      <c r="B1854" s="7" t="str">
        <f>"201411002605"</f>
        <v>201411002605</v>
      </c>
    </row>
    <row r="1855" spans="1:2" x14ac:dyDescent="0.25">
      <c r="A1855" s="7">
        <v>1850</v>
      </c>
      <c r="B1855" s="7" t="str">
        <f>"00717384"</f>
        <v>00717384</v>
      </c>
    </row>
    <row r="1856" spans="1:2" x14ac:dyDescent="0.25">
      <c r="A1856" s="7">
        <v>1851</v>
      </c>
      <c r="B1856" s="7" t="str">
        <f>"00792917"</f>
        <v>00792917</v>
      </c>
    </row>
    <row r="1857" spans="1:2" x14ac:dyDescent="0.25">
      <c r="A1857" s="7">
        <v>1852</v>
      </c>
      <c r="B1857" s="7" t="str">
        <f>"00727738"</f>
        <v>00727738</v>
      </c>
    </row>
    <row r="1858" spans="1:2" x14ac:dyDescent="0.25">
      <c r="A1858" s="7">
        <v>1853</v>
      </c>
      <c r="B1858" s="7" t="str">
        <f>"00829264"</f>
        <v>00829264</v>
      </c>
    </row>
    <row r="1859" spans="1:2" x14ac:dyDescent="0.25">
      <c r="A1859" s="7">
        <v>1854</v>
      </c>
      <c r="B1859" s="7" t="str">
        <f>"00453234"</f>
        <v>00453234</v>
      </c>
    </row>
    <row r="1860" spans="1:2" x14ac:dyDescent="0.25">
      <c r="A1860" s="7">
        <v>1855</v>
      </c>
      <c r="B1860" s="7" t="str">
        <f>"00824654"</f>
        <v>00824654</v>
      </c>
    </row>
    <row r="1861" spans="1:2" x14ac:dyDescent="0.25">
      <c r="A1861" s="7">
        <v>1856</v>
      </c>
      <c r="B1861" s="7" t="str">
        <f>"00873485"</f>
        <v>00873485</v>
      </c>
    </row>
    <row r="1862" spans="1:2" x14ac:dyDescent="0.25">
      <c r="A1862" s="7">
        <v>1857</v>
      </c>
      <c r="B1862" s="7" t="str">
        <f>"00876274"</f>
        <v>00876274</v>
      </c>
    </row>
    <row r="1863" spans="1:2" x14ac:dyDescent="0.25">
      <c r="A1863" s="7">
        <v>1858</v>
      </c>
      <c r="B1863" s="7" t="str">
        <f>"00796474"</f>
        <v>00796474</v>
      </c>
    </row>
    <row r="1864" spans="1:2" x14ac:dyDescent="0.25">
      <c r="A1864" s="7">
        <v>1859</v>
      </c>
      <c r="B1864" s="7" t="str">
        <f>"201412002218"</f>
        <v>201412002218</v>
      </c>
    </row>
    <row r="1865" spans="1:2" x14ac:dyDescent="0.25">
      <c r="A1865" s="7">
        <v>1860</v>
      </c>
      <c r="B1865" s="7" t="str">
        <f>"00871429"</f>
        <v>00871429</v>
      </c>
    </row>
    <row r="1866" spans="1:2" x14ac:dyDescent="0.25">
      <c r="A1866" s="7">
        <v>1861</v>
      </c>
      <c r="B1866" s="7" t="str">
        <f>"00321381"</f>
        <v>00321381</v>
      </c>
    </row>
    <row r="1867" spans="1:2" x14ac:dyDescent="0.25">
      <c r="A1867" s="7">
        <v>1862</v>
      </c>
      <c r="B1867" s="7" t="str">
        <f>"00547940"</f>
        <v>00547940</v>
      </c>
    </row>
    <row r="1868" spans="1:2" x14ac:dyDescent="0.25">
      <c r="A1868" s="7">
        <v>1863</v>
      </c>
      <c r="B1868" s="7" t="str">
        <f>"00126611"</f>
        <v>00126611</v>
      </c>
    </row>
    <row r="1869" spans="1:2" x14ac:dyDescent="0.25">
      <c r="A1869" s="7">
        <v>1864</v>
      </c>
      <c r="B1869" s="7" t="str">
        <f>"00015505"</f>
        <v>00015505</v>
      </c>
    </row>
    <row r="1870" spans="1:2" x14ac:dyDescent="0.25">
      <c r="A1870" s="7">
        <v>1865</v>
      </c>
      <c r="B1870" s="7" t="str">
        <f>"201304002184"</f>
        <v>201304002184</v>
      </c>
    </row>
    <row r="1871" spans="1:2" x14ac:dyDescent="0.25">
      <c r="A1871" s="7">
        <v>1866</v>
      </c>
      <c r="B1871" s="7" t="str">
        <f>"201410000105"</f>
        <v>201410000105</v>
      </c>
    </row>
    <row r="1872" spans="1:2" x14ac:dyDescent="0.25">
      <c r="A1872" s="7">
        <v>1867</v>
      </c>
      <c r="B1872" s="7" t="str">
        <f>"00513646"</f>
        <v>00513646</v>
      </c>
    </row>
    <row r="1873" spans="1:2" x14ac:dyDescent="0.25">
      <c r="A1873" s="7">
        <v>1868</v>
      </c>
      <c r="B1873" s="7" t="str">
        <f>"00829588"</f>
        <v>00829588</v>
      </c>
    </row>
    <row r="1874" spans="1:2" x14ac:dyDescent="0.25">
      <c r="A1874" s="7">
        <v>1869</v>
      </c>
      <c r="B1874" s="7" t="str">
        <f>"201304001807"</f>
        <v>201304001807</v>
      </c>
    </row>
    <row r="1875" spans="1:2" x14ac:dyDescent="0.25">
      <c r="A1875" s="7">
        <v>1870</v>
      </c>
      <c r="B1875" s="7" t="str">
        <f>"201402010648"</f>
        <v>201402010648</v>
      </c>
    </row>
    <row r="1876" spans="1:2" x14ac:dyDescent="0.25">
      <c r="A1876" s="7">
        <v>1871</v>
      </c>
      <c r="B1876" s="7" t="str">
        <f>"00870130"</f>
        <v>00870130</v>
      </c>
    </row>
    <row r="1877" spans="1:2" x14ac:dyDescent="0.25">
      <c r="A1877" s="7">
        <v>1872</v>
      </c>
      <c r="B1877" s="7" t="str">
        <f>"200904000200"</f>
        <v>200904000200</v>
      </c>
    </row>
    <row r="1878" spans="1:2" x14ac:dyDescent="0.25">
      <c r="A1878" s="7">
        <v>1873</v>
      </c>
      <c r="B1878" s="7" t="str">
        <f>"00829973"</f>
        <v>00829973</v>
      </c>
    </row>
    <row r="1879" spans="1:2" x14ac:dyDescent="0.25">
      <c r="A1879" s="7">
        <v>1874</v>
      </c>
      <c r="B1879" s="7" t="str">
        <f>"200801008494"</f>
        <v>200801008494</v>
      </c>
    </row>
    <row r="1880" spans="1:2" x14ac:dyDescent="0.25">
      <c r="A1880" s="7">
        <v>1875</v>
      </c>
      <c r="B1880" s="7" t="str">
        <f>"00231839"</f>
        <v>00231839</v>
      </c>
    </row>
    <row r="1881" spans="1:2" x14ac:dyDescent="0.25">
      <c r="A1881" s="7">
        <v>1876</v>
      </c>
      <c r="B1881" s="7" t="str">
        <f>"00353200"</f>
        <v>00353200</v>
      </c>
    </row>
    <row r="1882" spans="1:2" x14ac:dyDescent="0.25">
      <c r="A1882" s="7">
        <v>1877</v>
      </c>
      <c r="B1882" s="7" t="str">
        <f>"200801006570"</f>
        <v>200801006570</v>
      </c>
    </row>
    <row r="1883" spans="1:2" x14ac:dyDescent="0.25">
      <c r="A1883" s="7">
        <v>1878</v>
      </c>
      <c r="B1883" s="7" t="str">
        <f>"201511009726"</f>
        <v>201511009726</v>
      </c>
    </row>
    <row r="1884" spans="1:2" x14ac:dyDescent="0.25">
      <c r="A1884" s="7">
        <v>1879</v>
      </c>
      <c r="B1884" s="7" t="str">
        <f>"00129757"</f>
        <v>00129757</v>
      </c>
    </row>
    <row r="1885" spans="1:2" x14ac:dyDescent="0.25">
      <c r="A1885" s="7">
        <v>1880</v>
      </c>
      <c r="B1885" s="7" t="str">
        <f>"201406011782"</f>
        <v>201406011782</v>
      </c>
    </row>
    <row r="1886" spans="1:2" x14ac:dyDescent="0.25">
      <c r="A1886" s="7">
        <v>1881</v>
      </c>
      <c r="B1886" s="7" t="str">
        <f>"201409002287"</f>
        <v>201409002287</v>
      </c>
    </row>
    <row r="1887" spans="1:2" x14ac:dyDescent="0.25">
      <c r="A1887" s="7">
        <v>1882</v>
      </c>
      <c r="B1887" s="7" t="str">
        <f>"00430029"</f>
        <v>00430029</v>
      </c>
    </row>
    <row r="1888" spans="1:2" x14ac:dyDescent="0.25">
      <c r="A1888" s="7">
        <v>1883</v>
      </c>
      <c r="B1888" s="7" t="str">
        <f>"201412003783"</f>
        <v>201412003783</v>
      </c>
    </row>
    <row r="1889" spans="1:2" x14ac:dyDescent="0.25">
      <c r="A1889" s="7">
        <v>1884</v>
      </c>
      <c r="B1889" s="7" t="str">
        <f>"00074985"</f>
        <v>00074985</v>
      </c>
    </row>
    <row r="1890" spans="1:2" x14ac:dyDescent="0.25">
      <c r="A1890" s="7">
        <v>1885</v>
      </c>
      <c r="B1890" s="7" t="str">
        <f>"00001734"</f>
        <v>00001734</v>
      </c>
    </row>
    <row r="1891" spans="1:2" x14ac:dyDescent="0.25">
      <c r="A1891" s="7">
        <v>1886</v>
      </c>
      <c r="B1891" s="7" t="str">
        <f>"00084954"</f>
        <v>00084954</v>
      </c>
    </row>
    <row r="1892" spans="1:2" x14ac:dyDescent="0.25">
      <c r="A1892" s="7">
        <v>1887</v>
      </c>
      <c r="B1892" s="7" t="str">
        <f>"00086502"</f>
        <v>00086502</v>
      </c>
    </row>
    <row r="1893" spans="1:2" x14ac:dyDescent="0.25">
      <c r="A1893" s="7">
        <v>1888</v>
      </c>
      <c r="B1893" s="7" t="str">
        <f>"00609608"</f>
        <v>00609608</v>
      </c>
    </row>
    <row r="1894" spans="1:2" x14ac:dyDescent="0.25">
      <c r="A1894" s="7">
        <v>1889</v>
      </c>
      <c r="B1894" s="7" t="str">
        <f>"201506003589"</f>
        <v>201506003589</v>
      </c>
    </row>
    <row r="1895" spans="1:2" x14ac:dyDescent="0.25">
      <c r="A1895" s="7">
        <v>1890</v>
      </c>
      <c r="B1895" s="7" t="str">
        <f>"00193991"</f>
        <v>00193991</v>
      </c>
    </row>
    <row r="1896" spans="1:2" x14ac:dyDescent="0.25">
      <c r="A1896" s="7">
        <v>1891</v>
      </c>
      <c r="B1896" s="7" t="str">
        <f>"201410003764"</f>
        <v>201410003764</v>
      </c>
    </row>
    <row r="1897" spans="1:2" x14ac:dyDescent="0.25">
      <c r="A1897" s="7">
        <v>1892</v>
      </c>
      <c r="B1897" s="7" t="str">
        <f>"00168714"</f>
        <v>00168714</v>
      </c>
    </row>
    <row r="1898" spans="1:2" x14ac:dyDescent="0.25">
      <c r="A1898" s="7">
        <v>1893</v>
      </c>
      <c r="B1898" s="7" t="str">
        <f>"201304004071"</f>
        <v>201304004071</v>
      </c>
    </row>
    <row r="1899" spans="1:2" x14ac:dyDescent="0.25">
      <c r="A1899" s="7">
        <v>1894</v>
      </c>
      <c r="B1899" s="7" t="str">
        <f>"201604005214"</f>
        <v>201604005214</v>
      </c>
    </row>
    <row r="1900" spans="1:2" x14ac:dyDescent="0.25">
      <c r="A1900" s="7">
        <v>1895</v>
      </c>
      <c r="B1900" s="7" t="str">
        <f>"201406007077"</f>
        <v>201406007077</v>
      </c>
    </row>
    <row r="1901" spans="1:2" x14ac:dyDescent="0.25">
      <c r="A1901" s="7">
        <v>1896</v>
      </c>
      <c r="B1901" s="7" t="str">
        <f>"00522953"</f>
        <v>00522953</v>
      </c>
    </row>
    <row r="1902" spans="1:2" x14ac:dyDescent="0.25">
      <c r="A1902" s="7">
        <v>1897</v>
      </c>
      <c r="B1902" s="7" t="str">
        <f>"00456430"</f>
        <v>00456430</v>
      </c>
    </row>
    <row r="1903" spans="1:2" x14ac:dyDescent="0.25">
      <c r="A1903" s="7">
        <v>1898</v>
      </c>
      <c r="B1903" s="7" t="str">
        <f>"00562574"</f>
        <v>00562574</v>
      </c>
    </row>
    <row r="1904" spans="1:2" x14ac:dyDescent="0.25">
      <c r="A1904" s="7">
        <v>1899</v>
      </c>
      <c r="B1904" s="7" t="str">
        <f>"201507002902"</f>
        <v>201507002902</v>
      </c>
    </row>
    <row r="1905" spans="1:2" x14ac:dyDescent="0.25">
      <c r="A1905" s="7">
        <v>1900</v>
      </c>
      <c r="B1905" s="7" t="str">
        <f>"201406007564"</f>
        <v>201406007564</v>
      </c>
    </row>
    <row r="1906" spans="1:2" x14ac:dyDescent="0.25">
      <c r="A1906" s="7">
        <v>1901</v>
      </c>
      <c r="B1906" s="7" t="str">
        <f>"00107563"</f>
        <v>00107563</v>
      </c>
    </row>
    <row r="1907" spans="1:2" x14ac:dyDescent="0.25">
      <c r="A1907" s="7">
        <v>1902</v>
      </c>
      <c r="B1907" s="7" t="str">
        <f>"00876291"</f>
        <v>00876291</v>
      </c>
    </row>
    <row r="1908" spans="1:2" x14ac:dyDescent="0.25">
      <c r="A1908" s="7">
        <v>1903</v>
      </c>
      <c r="B1908" s="7" t="str">
        <f>"201410010525"</f>
        <v>201410010525</v>
      </c>
    </row>
    <row r="1909" spans="1:2" x14ac:dyDescent="0.25">
      <c r="A1909" s="7">
        <v>1904</v>
      </c>
      <c r="B1909" s="7" t="str">
        <f>"201304002733"</f>
        <v>201304002733</v>
      </c>
    </row>
    <row r="1910" spans="1:2" x14ac:dyDescent="0.25">
      <c r="A1910" s="7">
        <v>1905</v>
      </c>
      <c r="B1910" s="7" t="str">
        <f>"201506000099"</f>
        <v>201506000099</v>
      </c>
    </row>
    <row r="1911" spans="1:2" x14ac:dyDescent="0.25">
      <c r="A1911" s="7">
        <v>1906</v>
      </c>
      <c r="B1911" s="7" t="str">
        <f>"00156660"</f>
        <v>00156660</v>
      </c>
    </row>
    <row r="1912" spans="1:2" x14ac:dyDescent="0.25">
      <c r="A1912" s="7">
        <v>1907</v>
      </c>
      <c r="B1912" s="7" t="str">
        <f>"00869318"</f>
        <v>00869318</v>
      </c>
    </row>
    <row r="1913" spans="1:2" x14ac:dyDescent="0.25">
      <c r="A1913" s="7">
        <v>1908</v>
      </c>
      <c r="B1913" s="7" t="str">
        <f>"00184775"</f>
        <v>00184775</v>
      </c>
    </row>
    <row r="1914" spans="1:2" x14ac:dyDescent="0.25">
      <c r="A1914" s="7">
        <v>1909</v>
      </c>
      <c r="B1914" s="7" t="str">
        <f>"200712002546"</f>
        <v>200712002546</v>
      </c>
    </row>
    <row r="1915" spans="1:2" x14ac:dyDescent="0.25">
      <c r="A1915" s="7">
        <v>1910</v>
      </c>
      <c r="B1915" s="7" t="str">
        <f>"201409006138"</f>
        <v>201409006138</v>
      </c>
    </row>
    <row r="1916" spans="1:2" x14ac:dyDescent="0.25">
      <c r="A1916" s="7">
        <v>1911</v>
      </c>
      <c r="B1916" s="7" t="str">
        <f>"00822163"</f>
        <v>00822163</v>
      </c>
    </row>
    <row r="1917" spans="1:2" x14ac:dyDescent="0.25">
      <c r="A1917" s="7">
        <v>1912</v>
      </c>
      <c r="B1917" s="7" t="str">
        <f>"201604002294"</f>
        <v>201604002294</v>
      </c>
    </row>
    <row r="1918" spans="1:2" x14ac:dyDescent="0.25">
      <c r="A1918" s="7">
        <v>1913</v>
      </c>
      <c r="B1918" s="7" t="str">
        <f>"00450169"</f>
        <v>00450169</v>
      </c>
    </row>
    <row r="1919" spans="1:2" x14ac:dyDescent="0.25">
      <c r="A1919" s="7">
        <v>1914</v>
      </c>
      <c r="B1919" s="7" t="str">
        <f>"00558895"</f>
        <v>00558895</v>
      </c>
    </row>
    <row r="1920" spans="1:2" x14ac:dyDescent="0.25">
      <c r="A1920" s="7">
        <v>1915</v>
      </c>
      <c r="B1920" s="7" t="str">
        <f>"00585833"</f>
        <v>00585833</v>
      </c>
    </row>
    <row r="1921" spans="1:2" x14ac:dyDescent="0.25">
      <c r="A1921" s="7">
        <v>1916</v>
      </c>
      <c r="B1921" s="7" t="str">
        <f>"201410001189"</f>
        <v>201410001189</v>
      </c>
    </row>
    <row r="1922" spans="1:2" x14ac:dyDescent="0.25">
      <c r="A1922" s="7">
        <v>1917</v>
      </c>
      <c r="B1922" s="7" t="str">
        <f>"201406015377"</f>
        <v>201406015377</v>
      </c>
    </row>
    <row r="1923" spans="1:2" x14ac:dyDescent="0.25">
      <c r="A1923" s="7">
        <v>1918</v>
      </c>
      <c r="B1923" s="7" t="str">
        <f>"00227232"</f>
        <v>00227232</v>
      </c>
    </row>
    <row r="1924" spans="1:2" x14ac:dyDescent="0.25">
      <c r="A1924" s="7">
        <v>1919</v>
      </c>
      <c r="B1924" s="7" t="str">
        <f>"201402000408"</f>
        <v>201402000408</v>
      </c>
    </row>
    <row r="1925" spans="1:2" x14ac:dyDescent="0.25">
      <c r="A1925" s="7">
        <v>1920</v>
      </c>
      <c r="B1925" s="7" t="str">
        <f>"200804000608"</f>
        <v>200804000608</v>
      </c>
    </row>
    <row r="1926" spans="1:2" x14ac:dyDescent="0.25">
      <c r="A1926" s="7">
        <v>1921</v>
      </c>
      <c r="B1926" s="7" t="str">
        <f>"00871877"</f>
        <v>00871877</v>
      </c>
    </row>
    <row r="1927" spans="1:2" x14ac:dyDescent="0.25">
      <c r="A1927" s="7">
        <v>1922</v>
      </c>
      <c r="B1927" s="7" t="str">
        <f>"00764532"</f>
        <v>00764532</v>
      </c>
    </row>
    <row r="1928" spans="1:2" x14ac:dyDescent="0.25">
      <c r="A1928" s="7">
        <v>1923</v>
      </c>
      <c r="B1928" s="7" t="str">
        <f>"201304004094"</f>
        <v>201304004094</v>
      </c>
    </row>
    <row r="1929" spans="1:2" x14ac:dyDescent="0.25">
      <c r="A1929" s="7">
        <v>1924</v>
      </c>
      <c r="B1929" s="7" t="str">
        <f>"00555717"</f>
        <v>00555717</v>
      </c>
    </row>
    <row r="1930" spans="1:2" x14ac:dyDescent="0.25">
      <c r="A1930" s="7">
        <v>1925</v>
      </c>
      <c r="B1930" s="7" t="str">
        <f>"201304000568"</f>
        <v>201304000568</v>
      </c>
    </row>
    <row r="1931" spans="1:2" x14ac:dyDescent="0.25">
      <c r="A1931" s="7">
        <v>1926</v>
      </c>
      <c r="B1931" s="7" t="str">
        <f>"00295369"</f>
        <v>00295369</v>
      </c>
    </row>
    <row r="1932" spans="1:2" x14ac:dyDescent="0.25">
      <c r="A1932" s="7">
        <v>1927</v>
      </c>
      <c r="B1932" s="7" t="str">
        <f>"00107392"</f>
        <v>00107392</v>
      </c>
    </row>
    <row r="1933" spans="1:2" x14ac:dyDescent="0.25">
      <c r="A1933" s="7">
        <v>1928</v>
      </c>
      <c r="B1933" s="7" t="str">
        <f>"200712001168"</f>
        <v>200712001168</v>
      </c>
    </row>
    <row r="1934" spans="1:2" x14ac:dyDescent="0.25">
      <c r="A1934" s="7">
        <v>1929</v>
      </c>
      <c r="B1934" s="7" t="str">
        <f>"00122948"</f>
        <v>00122948</v>
      </c>
    </row>
    <row r="1935" spans="1:2" x14ac:dyDescent="0.25">
      <c r="A1935" s="7">
        <v>1930</v>
      </c>
      <c r="B1935" s="7" t="str">
        <f>"00602236"</f>
        <v>00602236</v>
      </c>
    </row>
    <row r="1936" spans="1:2" x14ac:dyDescent="0.25">
      <c r="A1936" s="7">
        <v>1931</v>
      </c>
      <c r="B1936" s="7" t="str">
        <f>"20160703390"</f>
        <v>20160703390</v>
      </c>
    </row>
    <row r="1937" spans="1:2" x14ac:dyDescent="0.25">
      <c r="A1937" s="7">
        <v>1932</v>
      </c>
      <c r="B1937" s="7" t="str">
        <f>"00129704"</f>
        <v>00129704</v>
      </c>
    </row>
    <row r="1938" spans="1:2" x14ac:dyDescent="0.25">
      <c r="A1938" s="7">
        <v>1933</v>
      </c>
      <c r="B1938" s="7" t="str">
        <f>"00013719"</f>
        <v>00013719</v>
      </c>
    </row>
    <row r="1939" spans="1:2" x14ac:dyDescent="0.25">
      <c r="A1939" s="7">
        <v>1934</v>
      </c>
      <c r="B1939" s="7" t="str">
        <f>"00805628"</f>
        <v>00805628</v>
      </c>
    </row>
    <row r="1940" spans="1:2" x14ac:dyDescent="0.25">
      <c r="A1940" s="7">
        <v>1935</v>
      </c>
      <c r="B1940" s="7" t="str">
        <f>"00875612"</f>
        <v>00875612</v>
      </c>
    </row>
    <row r="1941" spans="1:2" x14ac:dyDescent="0.25">
      <c r="A1941" s="7">
        <v>1936</v>
      </c>
      <c r="B1941" s="7" t="str">
        <f>"200801004783"</f>
        <v>200801004783</v>
      </c>
    </row>
    <row r="1942" spans="1:2" x14ac:dyDescent="0.25">
      <c r="A1942" s="7">
        <v>1937</v>
      </c>
      <c r="B1942" s="7" t="str">
        <f>"201510002930"</f>
        <v>201510002930</v>
      </c>
    </row>
    <row r="1943" spans="1:2" x14ac:dyDescent="0.25">
      <c r="A1943" s="7">
        <v>1938</v>
      </c>
      <c r="B1943" s="7" t="str">
        <f>"201502000453"</f>
        <v>201502000453</v>
      </c>
    </row>
    <row r="1944" spans="1:2" x14ac:dyDescent="0.25">
      <c r="A1944" s="7">
        <v>1939</v>
      </c>
      <c r="B1944" s="7" t="str">
        <f>"00768594"</f>
        <v>00768594</v>
      </c>
    </row>
    <row r="1945" spans="1:2" x14ac:dyDescent="0.25">
      <c r="A1945" s="7">
        <v>1940</v>
      </c>
      <c r="B1945" s="7" t="str">
        <f>"00002616"</f>
        <v>00002616</v>
      </c>
    </row>
    <row r="1946" spans="1:2" x14ac:dyDescent="0.25">
      <c r="A1946" s="7">
        <v>1941</v>
      </c>
      <c r="B1946" s="7" t="str">
        <f>"00614911"</f>
        <v>00614911</v>
      </c>
    </row>
    <row r="1947" spans="1:2" x14ac:dyDescent="0.25">
      <c r="A1947" s="7">
        <v>1942</v>
      </c>
      <c r="B1947" s="7" t="str">
        <f>"200812000027"</f>
        <v>200812000027</v>
      </c>
    </row>
    <row r="1948" spans="1:2" x14ac:dyDescent="0.25">
      <c r="A1948" s="7">
        <v>1943</v>
      </c>
      <c r="B1948" s="7" t="str">
        <f>"200801007235"</f>
        <v>200801007235</v>
      </c>
    </row>
    <row r="1949" spans="1:2" x14ac:dyDescent="0.25">
      <c r="A1949" s="7">
        <v>1944</v>
      </c>
      <c r="B1949" s="7" t="str">
        <f>"201406006084"</f>
        <v>201406006084</v>
      </c>
    </row>
    <row r="1950" spans="1:2" x14ac:dyDescent="0.25">
      <c r="A1950" s="7">
        <v>1945</v>
      </c>
      <c r="B1950" s="7" t="str">
        <f>"201401000433"</f>
        <v>201401000433</v>
      </c>
    </row>
    <row r="1951" spans="1:2" x14ac:dyDescent="0.25">
      <c r="A1951" s="7">
        <v>1946</v>
      </c>
      <c r="B1951" s="7" t="str">
        <f>"00648010"</f>
        <v>00648010</v>
      </c>
    </row>
    <row r="1952" spans="1:2" x14ac:dyDescent="0.25">
      <c r="A1952" s="7">
        <v>1947</v>
      </c>
      <c r="B1952" s="7" t="str">
        <f>"00428147"</f>
        <v>00428147</v>
      </c>
    </row>
    <row r="1953" spans="1:2" x14ac:dyDescent="0.25">
      <c r="A1953" s="7">
        <v>1948</v>
      </c>
      <c r="B1953" s="7" t="str">
        <f>"201406005777"</f>
        <v>201406005777</v>
      </c>
    </row>
    <row r="1954" spans="1:2" x14ac:dyDescent="0.25">
      <c r="A1954" s="7">
        <v>1949</v>
      </c>
      <c r="B1954" s="7" t="str">
        <f>"00217910"</f>
        <v>00217910</v>
      </c>
    </row>
    <row r="1955" spans="1:2" x14ac:dyDescent="0.25">
      <c r="A1955" s="7">
        <v>1950</v>
      </c>
      <c r="B1955" s="7" t="str">
        <f>"201511043069"</f>
        <v>201511043069</v>
      </c>
    </row>
    <row r="1956" spans="1:2" x14ac:dyDescent="0.25">
      <c r="A1956" s="7">
        <v>1951</v>
      </c>
      <c r="B1956" s="7" t="str">
        <f>"00545626"</f>
        <v>00545626</v>
      </c>
    </row>
    <row r="1957" spans="1:2" x14ac:dyDescent="0.25">
      <c r="A1957" s="7">
        <v>1952</v>
      </c>
      <c r="B1957" s="7" t="str">
        <f>"00200415"</f>
        <v>00200415</v>
      </c>
    </row>
    <row r="1958" spans="1:2" x14ac:dyDescent="0.25">
      <c r="A1958" s="7">
        <v>1953</v>
      </c>
      <c r="B1958" s="7" t="str">
        <f>"00131859"</f>
        <v>00131859</v>
      </c>
    </row>
    <row r="1959" spans="1:2" x14ac:dyDescent="0.25">
      <c r="A1959" s="7">
        <v>1954</v>
      </c>
      <c r="B1959" s="7" t="str">
        <f>"00835438"</f>
        <v>00835438</v>
      </c>
    </row>
    <row r="1960" spans="1:2" x14ac:dyDescent="0.25">
      <c r="A1960" s="7">
        <v>1955</v>
      </c>
      <c r="B1960" s="7" t="str">
        <f>"201406014590"</f>
        <v>201406014590</v>
      </c>
    </row>
    <row r="1961" spans="1:2" x14ac:dyDescent="0.25">
      <c r="A1961" s="7">
        <v>1956</v>
      </c>
      <c r="B1961" s="7" t="str">
        <f>"00647593"</f>
        <v>00647593</v>
      </c>
    </row>
    <row r="1962" spans="1:2" x14ac:dyDescent="0.25">
      <c r="A1962" s="7">
        <v>1957</v>
      </c>
      <c r="B1962" s="7" t="str">
        <f>"00612156"</f>
        <v>00612156</v>
      </c>
    </row>
    <row r="1963" spans="1:2" x14ac:dyDescent="0.25">
      <c r="A1963" s="7">
        <v>1958</v>
      </c>
      <c r="B1963" s="7" t="str">
        <f>"201406008075"</f>
        <v>201406008075</v>
      </c>
    </row>
    <row r="1964" spans="1:2" x14ac:dyDescent="0.25">
      <c r="A1964" s="7">
        <v>1959</v>
      </c>
      <c r="B1964" s="7" t="str">
        <f>"00118411"</f>
        <v>00118411</v>
      </c>
    </row>
    <row r="1965" spans="1:2" x14ac:dyDescent="0.25">
      <c r="A1965" s="7">
        <v>1960</v>
      </c>
      <c r="B1965" s="7" t="str">
        <f>"201304001561"</f>
        <v>201304001561</v>
      </c>
    </row>
    <row r="1966" spans="1:2" x14ac:dyDescent="0.25">
      <c r="A1966" s="7">
        <v>1961</v>
      </c>
      <c r="B1966" s="7" t="str">
        <f>"00448640"</f>
        <v>00448640</v>
      </c>
    </row>
    <row r="1967" spans="1:2" x14ac:dyDescent="0.25">
      <c r="A1967" s="7">
        <v>1962</v>
      </c>
      <c r="B1967" s="7" t="str">
        <f>"00130882"</f>
        <v>00130882</v>
      </c>
    </row>
    <row r="1968" spans="1:2" x14ac:dyDescent="0.25">
      <c r="A1968" s="7">
        <v>1963</v>
      </c>
      <c r="B1968" s="7" t="str">
        <f>"201004000031"</f>
        <v>201004000031</v>
      </c>
    </row>
    <row r="1969" spans="1:2" x14ac:dyDescent="0.25">
      <c r="A1969" s="7">
        <v>1964</v>
      </c>
      <c r="B1969" s="7" t="str">
        <f>"00717715"</f>
        <v>00717715</v>
      </c>
    </row>
    <row r="1970" spans="1:2" x14ac:dyDescent="0.25">
      <c r="A1970" s="7">
        <v>1965</v>
      </c>
      <c r="B1970" s="7" t="str">
        <f>"00432390"</f>
        <v>00432390</v>
      </c>
    </row>
    <row r="1971" spans="1:2" x14ac:dyDescent="0.25">
      <c r="A1971" s="7">
        <v>1966</v>
      </c>
      <c r="B1971" s="7" t="str">
        <f>"201411003440"</f>
        <v>201411003440</v>
      </c>
    </row>
    <row r="1972" spans="1:2" x14ac:dyDescent="0.25">
      <c r="A1972" s="7">
        <v>1967</v>
      </c>
      <c r="B1972" s="7" t="str">
        <f>"00242865"</f>
        <v>00242865</v>
      </c>
    </row>
    <row r="1973" spans="1:2" x14ac:dyDescent="0.25">
      <c r="A1973" s="7">
        <v>1968</v>
      </c>
      <c r="B1973" s="7" t="str">
        <f>"00483596"</f>
        <v>00483596</v>
      </c>
    </row>
    <row r="1974" spans="1:2" x14ac:dyDescent="0.25">
      <c r="A1974" s="7">
        <v>1969</v>
      </c>
      <c r="B1974" s="7" t="str">
        <f>"00123624"</f>
        <v>00123624</v>
      </c>
    </row>
    <row r="1975" spans="1:2" x14ac:dyDescent="0.25">
      <c r="A1975" s="7">
        <v>1970</v>
      </c>
      <c r="B1975" s="7" t="str">
        <f>"00834518"</f>
        <v>00834518</v>
      </c>
    </row>
    <row r="1976" spans="1:2" x14ac:dyDescent="0.25">
      <c r="A1976" s="7">
        <v>1971</v>
      </c>
      <c r="B1976" s="7" t="str">
        <f>"00824718"</f>
        <v>00824718</v>
      </c>
    </row>
    <row r="1977" spans="1:2" x14ac:dyDescent="0.25">
      <c r="A1977" s="7">
        <v>1972</v>
      </c>
      <c r="B1977" s="7" t="str">
        <f>"00021162"</f>
        <v>00021162</v>
      </c>
    </row>
    <row r="1978" spans="1:2" x14ac:dyDescent="0.25">
      <c r="A1978" s="7">
        <v>1973</v>
      </c>
      <c r="B1978" s="7" t="str">
        <f>"00155593"</f>
        <v>00155593</v>
      </c>
    </row>
    <row r="1979" spans="1:2" x14ac:dyDescent="0.25">
      <c r="A1979" s="7">
        <v>1974</v>
      </c>
      <c r="B1979" s="7" t="str">
        <f>"200802010368"</f>
        <v>200802010368</v>
      </c>
    </row>
    <row r="1980" spans="1:2" x14ac:dyDescent="0.25">
      <c r="A1980" s="7">
        <v>1975</v>
      </c>
      <c r="B1980" s="7" t="str">
        <f>"200801007077"</f>
        <v>200801007077</v>
      </c>
    </row>
    <row r="1981" spans="1:2" x14ac:dyDescent="0.25">
      <c r="A1981" s="7">
        <v>1976</v>
      </c>
      <c r="B1981" s="7" t="str">
        <f>"00129498"</f>
        <v>00129498</v>
      </c>
    </row>
    <row r="1982" spans="1:2" x14ac:dyDescent="0.25">
      <c r="A1982" s="7">
        <v>1977</v>
      </c>
      <c r="B1982" s="7" t="str">
        <f>"201304000725"</f>
        <v>201304000725</v>
      </c>
    </row>
    <row r="1983" spans="1:2" x14ac:dyDescent="0.25">
      <c r="A1983" s="7">
        <v>1978</v>
      </c>
      <c r="B1983" s="7" t="str">
        <f>"00762119"</f>
        <v>00762119</v>
      </c>
    </row>
    <row r="1984" spans="1:2" x14ac:dyDescent="0.25">
      <c r="A1984" s="7">
        <v>1979</v>
      </c>
      <c r="B1984" s="7" t="str">
        <f>"00780744"</f>
        <v>00780744</v>
      </c>
    </row>
    <row r="1985" spans="1:2" x14ac:dyDescent="0.25">
      <c r="A1985" s="7">
        <v>1980</v>
      </c>
      <c r="B1985" s="7" t="str">
        <f>"00625061"</f>
        <v>00625061</v>
      </c>
    </row>
    <row r="1986" spans="1:2" x14ac:dyDescent="0.25">
      <c r="A1986" s="7">
        <v>1981</v>
      </c>
      <c r="B1986" s="7" t="str">
        <f>"00554305"</f>
        <v>00554305</v>
      </c>
    </row>
    <row r="1987" spans="1:2" x14ac:dyDescent="0.25">
      <c r="A1987" s="7">
        <v>1982</v>
      </c>
      <c r="B1987" s="7" t="str">
        <f>"00874965"</f>
        <v>00874965</v>
      </c>
    </row>
    <row r="1988" spans="1:2" x14ac:dyDescent="0.25">
      <c r="A1988" s="7">
        <v>1983</v>
      </c>
      <c r="B1988" s="7" t="str">
        <f>"00662928"</f>
        <v>00662928</v>
      </c>
    </row>
    <row r="1989" spans="1:2" x14ac:dyDescent="0.25">
      <c r="A1989" s="7">
        <v>1984</v>
      </c>
      <c r="B1989" s="7" t="str">
        <f>"00662898"</f>
        <v>00662898</v>
      </c>
    </row>
    <row r="1990" spans="1:2" x14ac:dyDescent="0.25">
      <c r="A1990" s="7">
        <v>1985</v>
      </c>
      <c r="B1990" s="7" t="str">
        <f>"00815404"</f>
        <v>00815404</v>
      </c>
    </row>
    <row r="1991" spans="1:2" x14ac:dyDescent="0.25">
      <c r="A1991" s="7">
        <v>1986</v>
      </c>
      <c r="B1991" s="7" t="str">
        <f>"201402001498"</f>
        <v>201402001498</v>
      </c>
    </row>
    <row r="1992" spans="1:2" x14ac:dyDescent="0.25">
      <c r="A1992" s="7">
        <v>1987</v>
      </c>
      <c r="B1992" s="7" t="str">
        <f>"00825627"</f>
        <v>00825627</v>
      </c>
    </row>
    <row r="1993" spans="1:2" x14ac:dyDescent="0.25">
      <c r="A1993" s="7">
        <v>1988</v>
      </c>
      <c r="B1993" s="7" t="str">
        <f>"00001299"</f>
        <v>00001299</v>
      </c>
    </row>
    <row r="1994" spans="1:2" x14ac:dyDescent="0.25">
      <c r="A1994" s="7">
        <v>1989</v>
      </c>
      <c r="B1994" s="7" t="str">
        <f>"00583086"</f>
        <v>00583086</v>
      </c>
    </row>
    <row r="1995" spans="1:2" x14ac:dyDescent="0.25">
      <c r="A1995" s="7">
        <v>1990</v>
      </c>
      <c r="B1995" s="7" t="str">
        <f>"00874002"</f>
        <v>00874002</v>
      </c>
    </row>
    <row r="1996" spans="1:2" x14ac:dyDescent="0.25">
      <c r="A1996" s="7">
        <v>1991</v>
      </c>
      <c r="B1996" s="7" t="str">
        <f>"00849920"</f>
        <v>00849920</v>
      </c>
    </row>
    <row r="1997" spans="1:2" x14ac:dyDescent="0.25">
      <c r="A1997" s="7">
        <v>1992</v>
      </c>
      <c r="B1997" s="7" t="str">
        <f>"00846044"</f>
        <v>00846044</v>
      </c>
    </row>
    <row r="1998" spans="1:2" x14ac:dyDescent="0.25">
      <c r="A1998" s="7">
        <v>1993</v>
      </c>
      <c r="B1998" s="7" t="str">
        <f>"00011101"</f>
        <v>00011101</v>
      </c>
    </row>
    <row r="1999" spans="1:2" x14ac:dyDescent="0.25">
      <c r="A1999" s="7">
        <v>1994</v>
      </c>
      <c r="B1999" s="7" t="str">
        <f>"00510689"</f>
        <v>00510689</v>
      </c>
    </row>
    <row r="2000" spans="1:2" x14ac:dyDescent="0.25">
      <c r="A2000" s="7">
        <v>1995</v>
      </c>
      <c r="B2000" s="7" t="str">
        <f>"00785664"</f>
        <v>00785664</v>
      </c>
    </row>
    <row r="2001" spans="1:2" x14ac:dyDescent="0.25">
      <c r="A2001" s="7">
        <v>1996</v>
      </c>
      <c r="B2001" s="7" t="str">
        <f>"00113931"</f>
        <v>00113931</v>
      </c>
    </row>
    <row r="2002" spans="1:2" x14ac:dyDescent="0.25">
      <c r="A2002" s="7">
        <v>1997</v>
      </c>
      <c r="B2002" s="7" t="str">
        <f>"00328460"</f>
        <v>00328460</v>
      </c>
    </row>
    <row r="2003" spans="1:2" x14ac:dyDescent="0.25">
      <c r="A2003" s="7">
        <v>1998</v>
      </c>
      <c r="B2003" s="7" t="str">
        <f>"201511020458"</f>
        <v>201511020458</v>
      </c>
    </row>
    <row r="2004" spans="1:2" x14ac:dyDescent="0.25">
      <c r="A2004" s="7">
        <v>1999</v>
      </c>
      <c r="B2004" s="7" t="str">
        <f>"00813931"</f>
        <v>00813931</v>
      </c>
    </row>
    <row r="2005" spans="1:2" x14ac:dyDescent="0.25">
      <c r="A2005" s="7">
        <v>2000</v>
      </c>
      <c r="B2005" s="7" t="str">
        <f>"00122732"</f>
        <v>00122732</v>
      </c>
    </row>
    <row r="2006" spans="1:2" x14ac:dyDescent="0.25">
      <c r="A2006" s="7">
        <v>2001</v>
      </c>
      <c r="B2006" s="7" t="str">
        <f>"00700433"</f>
        <v>00700433</v>
      </c>
    </row>
    <row r="2007" spans="1:2" x14ac:dyDescent="0.25">
      <c r="A2007" s="7">
        <v>2002</v>
      </c>
      <c r="B2007" s="7" t="str">
        <f>"00163133"</f>
        <v>00163133</v>
      </c>
    </row>
    <row r="2008" spans="1:2" x14ac:dyDescent="0.25">
      <c r="A2008" s="7">
        <v>2003</v>
      </c>
      <c r="B2008" s="7" t="str">
        <f>"00459066"</f>
        <v>00459066</v>
      </c>
    </row>
    <row r="2009" spans="1:2" x14ac:dyDescent="0.25">
      <c r="A2009" s="7">
        <v>2004</v>
      </c>
      <c r="B2009" s="7" t="str">
        <f>"00101931"</f>
        <v>00101931</v>
      </c>
    </row>
    <row r="2010" spans="1:2" x14ac:dyDescent="0.25">
      <c r="A2010" s="7">
        <v>2005</v>
      </c>
      <c r="B2010" s="7" t="str">
        <f>"201402004186"</f>
        <v>201402004186</v>
      </c>
    </row>
    <row r="2011" spans="1:2" x14ac:dyDescent="0.25">
      <c r="A2011" s="7">
        <v>2006</v>
      </c>
      <c r="B2011" s="7" t="str">
        <f>"200811000540"</f>
        <v>200811000540</v>
      </c>
    </row>
    <row r="2012" spans="1:2" x14ac:dyDescent="0.25">
      <c r="A2012" s="7">
        <v>2007</v>
      </c>
      <c r="B2012" s="7" t="str">
        <f>"00874578"</f>
        <v>00874578</v>
      </c>
    </row>
    <row r="2013" spans="1:2" x14ac:dyDescent="0.25">
      <c r="A2013" s="7">
        <v>2008</v>
      </c>
      <c r="B2013" s="7" t="str">
        <f>"00872947"</f>
        <v>00872947</v>
      </c>
    </row>
    <row r="2014" spans="1:2" x14ac:dyDescent="0.25">
      <c r="A2014" s="7">
        <v>2009</v>
      </c>
      <c r="B2014" s="7" t="str">
        <f>"00809578"</f>
        <v>00809578</v>
      </c>
    </row>
    <row r="2015" spans="1:2" x14ac:dyDescent="0.25">
      <c r="A2015" s="7">
        <v>2010</v>
      </c>
      <c r="B2015" s="7" t="str">
        <f>"200801011363"</f>
        <v>200801011363</v>
      </c>
    </row>
    <row r="2016" spans="1:2" x14ac:dyDescent="0.25">
      <c r="A2016" s="7">
        <v>2011</v>
      </c>
      <c r="B2016" s="7" t="str">
        <f>"00187784"</f>
        <v>00187784</v>
      </c>
    </row>
    <row r="2017" spans="1:2" x14ac:dyDescent="0.25">
      <c r="A2017" s="7">
        <v>2012</v>
      </c>
      <c r="B2017" s="7" t="str">
        <f>"00628341"</f>
        <v>00628341</v>
      </c>
    </row>
    <row r="2018" spans="1:2" x14ac:dyDescent="0.25">
      <c r="A2018" s="7">
        <v>2013</v>
      </c>
      <c r="B2018" s="7" t="str">
        <f>"201504004527"</f>
        <v>201504004527</v>
      </c>
    </row>
    <row r="2019" spans="1:2" x14ac:dyDescent="0.25">
      <c r="A2019" s="7">
        <v>2014</v>
      </c>
      <c r="B2019" s="7" t="str">
        <f>"00566878"</f>
        <v>00566878</v>
      </c>
    </row>
    <row r="2020" spans="1:2" x14ac:dyDescent="0.25">
      <c r="A2020" s="7">
        <v>2015</v>
      </c>
      <c r="B2020" s="7" t="str">
        <f>"00785018"</f>
        <v>00785018</v>
      </c>
    </row>
    <row r="2021" spans="1:2" x14ac:dyDescent="0.25">
      <c r="A2021" s="7">
        <v>2016</v>
      </c>
      <c r="B2021" s="7" t="str">
        <f>"00162750"</f>
        <v>00162750</v>
      </c>
    </row>
    <row r="2022" spans="1:2" x14ac:dyDescent="0.25">
      <c r="A2022" s="7">
        <v>2017</v>
      </c>
      <c r="B2022" s="7" t="str">
        <f>"200802009608"</f>
        <v>200802009608</v>
      </c>
    </row>
    <row r="2023" spans="1:2" x14ac:dyDescent="0.25">
      <c r="A2023" s="7">
        <v>2018</v>
      </c>
      <c r="B2023" s="7" t="str">
        <f>"00612149"</f>
        <v>00612149</v>
      </c>
    </row>
    <row r="2024" spans="1:2" x14ac:dyDescent="0.25">
      <c r="A2024" s="7">
        <v>2019</v>
      </c>
      <c r="B2024" s="7" t="str">
        <f>"201402005324"</f>
        <v>201402005324</v>
      </c>
    </row>
    <row r="2025" spans="1:2" x14ac:dyDescent="0.25">
      <c r="A2025" s="7">
        <v>2020</v>
      </c>
      <c r="B2025" s="7" t="str">
        <f>"00281050"</f>
        <v>00281050</v>
      </c>
    </row>
    <row r="2026" spans="1:2" x14ac:dyDescent="0.25">
      <c r="A2026" s="7">
        <v>2021</v>
      </c>
      <c r="B2026" s="7" t="str">
        <f>"00841917"</f>
        <v>00841917</v>
      </c>
    </row>
    <row r="2027" spans="1:2" x14ac:dyDescent="0.25">
      <c r="A2027" s="7">
        <v>2022</v>
      </c>
      <c r="B2027" s="7" t="str">
        <f>"201504004917"</f>
        <v>201504004917</v>
      </c>
    </row>
    <row r="2028" spans="1:2" x14ac:dyDescent="0.25">
      <c r="A2028" s="7">
        <v>2023</v>
      </c>
      <c r="B2028" s="7" t="str">
        <f>"00297569"</f>
        <v>00297569</v>
      </c>
    </row>
    <row r="2029" spans="1:2" x14ac:dyDescent="0.25">
      <c r="A2029" s="7">
        <v>2024</v>
      </c>
      <c r="B2029" s="7" t="str">
        <f>"201402000085"</f>
        <v>201402000085</v>
      </c>
    </row>
    <row r="2030" spans="1:2" x14ac:dyDescent="0.25">
      <c r="A2030" s="7">
        <v>2025</v>
      </c>
      <c r="B2030" s="7" t="str">
        <f>"201504004840"</f>
        <v>201504004840</v>
      </c>
    </row>
    <row r="2031" spans="1:2" x14ac:dyDescent="0.25">
      <c r="A2031" s="7">
        <v>2026</v>
      </c>
      <c r="B2031" s="7" t="str">
        <f>"00838745"</f>
        <v>00838745</v>
      </c>
    </row>
    <row r="2032" spans="1:2" x14ac:dyDescent="0.25">
      <c r="A2032" s="7">
        <v>2027</v>
      </c>
      <c r="B2032" s="7" t="str">
        <f>"201402010671"</f>
        <v>201402010671</v>
      </c>
    </row>
    <row r="2033" spans="1:2" x14ac:dyDescent="0.25">
      <c r="A2033" s="7">
        <v>2028</v>
      </c>
      <c r="B2033" s="7" t="str">
        <f>"201402007996"</f>
        <v>201402007996</v>
      </c>
    </row>
    <row r="2034" spans="1:2" x14ac:dyDescent="0.25">
      <c r="A2034" s="7">
        <v>2029</v>
      </c>
      <c r="B2034" s="7" t="str">
        <f>"201406018881"</f>
        <v>201406018881</v>
      </c>
    </row>
    <row r="2035" spans="1:2" x14ac:dyDescent="0.25">
      <c r="A2035" s="7">
        <v>2030</v>
      </c>
      <c r="B2035" s="7" t="str">
        <f>"00006405"</f>
        <v>00006405</v>
      </c>
    </row>
    <row r="2036" spans="1:2" x14ac:dyDescent="0.25">
      <c r="A2036" s="7">
        <v>2031</v>
      </c>
      <c r="B2036" s="7" t="str">
        <f>"00466909"</f>
        <v>00466909</v>
      </c>
    </row>
    <row r="2037" spans="1:2" x14ac:dyDescent="0.25">
      <c r="A2037" s="7">
        <v>2032</v>
      </c>
      <c r="B2037" s="7" t="str">
        <f>"00001399"</f>
        <v>00001399</v>
      </c>
    </row>
    <row r="2038" spans="1:2" x14ac:dyDescent="0.25">
      <c r="A2038" s="7">
        <v>2033</v>
      </c>
      <c r="B2038" s="7" t="str">
        <f>"201411001855"</f>
        <v>201411001855</v>
      </c>
    </row>
    <row r="2039" spans="1:2" x14ac:dyDescent="0.25">
      <c r="A2039" s="7">
        <v>2034</v>
      </c>
      <c r="B2039" s="7" t="str">
        <f>"201402008766"</f>
        <v>201402008766</v>
      </c>
    </row>
    <row r="2040" spans="1:2" x14ac:dyDescent="0.25">
      <c r="A2040" s="7">
        <v>2035</v>
      </c>
      <c r="B2040" s="7" t="str">
        <f>"201402002817"</f>
        <v>201402002817</v>
      </c>
    </row>
    <row r="2041" spans="1:2" x14ac:dyDescent="0.25">
      <c r="A2041" s="7">
        <v>2036</v>
      </c>
      <c r="B2041" s="7" t="str">
        <f>"00504423"</f>
        <v>00504423</v>
      </c>
    </row>
    <row r="2042" spans="1:2" x14ac:dyDescent="0.25">
      <c r="A2042" s="7">
        <v>2037</v>
      </c>
      <c r="B2042" s="7" t="str">
        <f>"00862773"</f>
        <v>00862773</v>
      </c>
    </row>
    <row r="2043" spans="1:2" x14ac:dyDescent="0.25">
      <c r="A2043" s="7">
        <v>2038</v>
      </c>
      <c r="B2043" s="7" t="str">
        <f>"201402009343"</f>
        <v>201402009343</v>
      </c>
    </row>
    <row r="2044" spans="1:2" x14ac:dyDescent="0.25">
      <c r="A2044" s="7">
        <v>2039</v>
      </c>
      <c r="B2044" s="7" t="str">
        <f>"201409000910"</f>
        <v>201409000910</v>
      </c>
    </row>
    <row r="2045" spans="1:2" x14ac:dyDescent="0.25">
      <c r="A2045" s="7">
        <v>2040</v>
      </c>
      <c r="B2045" s="7" t="str">
        <f>"201504003329"</f>
        <v>201504003329</v>
      </c>
    </row>
    <row r="2046" spans="1:2" x14ac:dyDescent="0.25">
      <c r="A2046" s="7">
        <v>2041</v>
      </c>
      <c r="B2046" s="7" t="str">
        <f>"00820027"</f>
        <v>00820027</v>
      </c>
    </row>
    <row r="2047" spans="1:2" x14ac:dyDescent="0.25">
      <c r="A2047" s="7">
        <v>2042</v>
      </c>
      <c r="B2047" s="7" t="str">
        <f>"201410009891"</f>
        <v>201410009891</v>
      </c>
    </row>
    <row r="2048" spans="1:2" x14ac:dyDescent="0.25">
      <c r="A2048" s="7">
        <v>2043</v>
      </c>
      <c r="B2048" s="7" t="str">
        <f>"201504003649"</f>
        <v>201504003649</v>
      </c>
    </row>
    <row r="2049" spans="1:2" x14ac:dyDescent="0.25">
      <c r="A2049" s="7">
        <v>2044</v>
      </c>
      <c r="B2049" s="7" t="str">
        <f>"201402008515"</f>
        <v>201402008515</v>
      </c>
    </row>
    <row r="2050" spans="1:2" x14ac:dyDescent="0.25">
      <c r="A2050" s="7">
        <v>2045</v>
      </c>
      <c r="B2050" s="7" t="str">
        <f>"201409000174"</f>
        <v>201409000174</v>
      </c>
    </row>
    <row r="2051" spans="1:2" x14ac:dyDescent="0.25">
      <c r="A2051" s="7">
        <v>2046</v>
      </c>
      <c r="B2051" s="7" t="str">
        <f>"00434833"</f>
        <v>00434833</v>
      </c>
    </row>
    <row r="2052" spans="1:2" x14ac:dyDescent="0.25">
      <c r="A2052" s="7">
        <v>2047</v>
      </c>
      <c r="B2052" s="7" t="str">
        <f>"201410009582"</f>
        <v>201410009582</v>
      </c>
    </row>
    <row r="2053" spans="1:2" x14ac:dyDescent="0.25">
      <c r="A2053" s="7">
        <v>2048</v>
      </c>
      <c r="B2053" s="7" t="str">
        <f>"201409000991"</f>
        <v>201409000991</v>
      </c>
    </row>
    <row r="2054" spans="1:2" x14ac:dyDescent="0.25">
      <c r="A2054" s="7">
        <v>2049</v>
      </c>
      <c r="B2054" s="7" t="str">
        <f>"201503000066"</f>
        <v>201503000066</v>
      </c>
    </row>
    <row r="2055" spans="1:2" x14ac:dyDescent="0.25">
      <c r="A2055" s="7">
        <v>2050</v>
      </c>
      <c r="B2055" s="7" t="str">
        <f>"201503000442"</f>
        <v>201503000442</v>
      </c>
    </row>
    <row r="2056" spans="1:2" x14ac:dyDescent="0.25">
      <c r="A2056" s="7">
        <v>2051</v>
      </c>
      <c r="B2056" s="7" t="str">
        <f>"201402003811"</f>
        <v>201402003811</v>
      </c>
    </row>
    <row r="2057" spans="1:2" x14ac:dyDescent="0.25">
      <c r="A2057" s="7">
        <v>2052</v>
      </c>
      <c r="B2057" s="7" t="str">
        <f>"201402007572"</f>
        <v>201402007572</v>
      </c>
    </row>
    <row r="2058" spans="1:2" x14ac:dyDescent="0.25">
      <c r="A2058" s="7">
        <v>2053</v>
      </c>
      <c r="B2058" s="7" t="str">
        <f>"201410005968"</f>
        <v>201410005968</v>
      </c>
    </row>
    <row r="2059" spans="1:2" x14ac:dyDescent="0.25">
      <c r="A2059" s="7">
        <v>2054</v>
      </c>
      <c r="B2059" s="7" t="str">
        <f>"201406015293"</f>
        <v>201406015293</v>
      </c>
    </row>
    <row r="2060" spans="1:2" x14ac:dyDescent="0.25">
      <c r="A2060" s="7">
        <v>2055</v>
      </c>
      <c r="B2060" s="7" t="str">
        <f>"00774990"</f>
        <v>00774990</v>
      </c>
    </row>
    <row r="2061" spans="1:2" x14ac:dyDescent="0.25">
      <c r="A2061" s="7">
        <v>2056</v>
      </c>
      <c r="B2061" s="7" t="str">
        <f>"00125832"</f>
        <v>00125832</v>
      </c>
    </row>
    <row r="2062" spans="1:2" x14ac:dyDescent="0.25">
      <c r="A2062" s="7">
        <v>2057</v>
      </c>
      <c r="B2062" s="7" t="str">
        <f>"00155578"</f>
        <v>00155578</v>
      </c>
    </row>
    <row r="2063" spans="1:2" x14ac:dyDescent="0.25">
      <c r="A2063" s="7">
        <v>2058</v>
      </c>
      <c r="B2063" s="7" t="str">
        <f>"201504004482"</f>
        <v>201504004482</v>
      </c>
    </row>
    <row r="2064" spans="1:2" x14ac:dyDescent="0.25">
      <c r="A2064" s="7">
        <v>2059</v>
      </c>
      <c r="B2064" s="7" t="str">
        <f>"201504003848"</f>
        <v>201504003848</v>
      </c>
    </row>
    <row r="2065" spans="1:2" x14ac:dyDescent="0.25">
      <c r="A2065" s="7">
        <v>2060</v>
      </c>
      <c r="B2065" s="7" t="str">
        <f>"201410012115"</f>
        <v>201410012115</v>
      </c>
    </row>
    <row r="2066" spans="1:2" x14ac:dyDescent="0.25">
      <c r="A2066" s="7">
        <v>2061</v>
      </c>
      <c r="B2066" s="7" t="str">
        <f>"201410003780"</f>
        <v>201410003780</v>
      </c>
    </row>
    <row r="2067" spans="1:2" x14ac:dyDescent="0.25">
      <c r="A2067" s="7">
        <v>2062</v>
      </c>
      <c r="B2067" s="7" t="str">
        <f>"201412006275"</f>
        <v>201412006275</v>
      </c>
    </row>
    <row r="2068" spans="1:2" x14ac:dyDescent="0.25">
      <c r="A2068" s="7">
        <v>2063</v>
      </c>
      <c r="B2068" s="7" t="str">
        <f>"201410009603"</f>
        <v>201410009603</v>
      </c>
    </row>
    <row r="2069" spans="1:2" x14ac:dyDescent="0.25">
      <c r="A2069" s="7">
        <v>2064</v>
      </c>
      <c r="B2069" s="7" t="str">
        <f>"201412006906"</f>
        <v>201412006906</v>
      </c>
    </row>
    <row r="2070" spans="1:2" x14ac:dyDescent="0.25">
      <c r="A2070" s="7">
        <v>2065</v>
      </c>
      <c r="B2070" s="7" t="str">
        <f>"201410006059"</f>
        <v>201410006059</v>
      </c>
    </row>
    <row r="2071" spans="1:2" x14ac:dyDescent="0.25">
      <c r="A2071" s="7">
        <v>2066</v>
      </c>
      <c r="B2071" s="7" t="str">
        <f>"201504002813"</f>
        <v>201504002813</v>
      </c>
    </row>
    <row r="2072" spans="1:2" x14ac:dyDescent="0.25">
      <c r="A2072" s="7">
        <v>2067</v>
      </c>
      <c r="B2072" s="7" t="str">
        <f>"201402011647"</f>
        <v>201402011647</v>
      </c>
    </row>
    <row r="2073" spans="1:2" x14ac:dyDescent="0.25">
      <c r="A2073" s="7">
        <v>2068</v>
      </c>
      <c r="B2073" s="7" t="str">
        <f>"201409002140"</f>
        <v>201409002140</v>
      </c>
    </row>
    <row r="2074" spans="1:2" x14ac:dyDescent="0.25">
      <c r="A2074" s="7">
        <v>2069</v>
      </c>
      <c r="B2074" s="7" t="str">
        <f>"201408000247"</f>
        <v>201408000247</v>
      </c>
    </row>
    <row r="2075" spans="1:2" x14ac:dyDescent="0.25">
      <c r="A2075" s="7">
        <v>2070</v>
      </c>
      <c r="B2075" s="7" t="str">
        <f>"00466481"</f>
        <v>00466481</v>
      </c>
    </row>
    <row r="2076" spans="1:2" x14ac:dyDescent="0.25">
      <c r="A2076" s="7">
        <v>2071</v>
      </c>
      <c r="B2076" s="7" t="str">
        <f>"201410010598"</f>
        <v>201410010598</v>
      </c>
    </row>
    <row r="2077" spans="1:2" x14ac:dyDescent="0.25">
      <c r="A2077" s="7">
        <v>2072</v>
      </c>
      <c r="B2077" s="7" t="str">
        <f>"00741834"</f>
        <v>00741834</v>
      </c>
    </row>
    <row r="2078" spans="1:2" x14ac:dyDescent="0.25">
      <c r="A2078" s="7">
        <v>2073</v>
      </c>
      <c r="B2078" s="7" t="str">
        <f>"201402006914"</f>
        <v>201402006914</v>
      </c>
    </row>
    <row r="2079" spans="1:2" x14ac:dyDescent="0.25">
      <c r="A2079" s="7">
        <v>2074</v>
      </c>
      <c r="B2079" s="7" t="str">
        <f>"00157777"</f>
        <v>00157777</v>
      </c>
    </row>
    <row r="2080" spans="1:2" x14ac:dyDescent="0.25">
      <c r="A2080" s="7">
        <v>2075</v>
      </c>
      <c r="B2080" s="7" t="str">
        <f>"00733575"</f>
        <v>00733575</v>
      </c>
    </row>
    <row r="2081" spans="1:2" x14ac:dyDescent="0.25">
      <c r="A2081" s="7">
        <v>2076</v>
      </c>
      <c r="B2081" s="7" t="str">
        <f>"00827496"</f>
        <v>00827496</v>
      </c>
    </row>
    <row r="2082" spans="1:2" x14ac:dyDescent="0.25">
      <c r="A2082" s="7">
        <v>2077</v>
      </c>
      <c r="B2082" s="7" t="str">
        <f>"00875997"</f>
        <v>00875997</v>
      </c>
    </row>
    <row r="2083" spans="1:2" x14ac:dyDescent="0.25">
      <c r="A2083" s="7">
        <v>2078</v>
      </c>
      <c r="B2083" s="7" t="str">
        <f>"00830112"</f>
        <v>00830112</v>
      </c>
    </row>
    <row r="2084" spans="1:2" x14ac:dyDescent="0.25">
      <c r="A2084" s="7">
        <v>2079</v>
      </c>
      <c r="B2084" s="7" t="str">
        <f>"00148960"</f>
        <v>00148960</v>
      </c>
    </row>
    <row r="2085" spans="1:2" x14ac:dyDescent="0.25">
      <c r="A2085" s="7">
        <v>2080</v>
      </c>
      <c r="B2085" s="7" t="str">
        <f>"201504004947"</f>
        <v>201504004947</v>
      </c>
    </row>
    <row r="2086" spans="1:2" x14ac:dyDescent="0.25">
      <c r="A2086" s="7">
        <v>2081</v>
      </c>
      <c r="B2086" s="7" t="str">
        <f>"00735173"</f>
        <v>00735173</v>
      </c>
    </row>
    <row r="2087" spans="1:2" x14ac:dyDescent="0.25">
      <c r="A2087" s="7">
        <v>2082</v>
      </c>
      <c r="B2087" s="7" t="str">
        <f>"00747678"</f>
        <v>00747678</v>
      </c>
    </row>
    <row r="2088" spans="1:2" x14ac:dyDescent="0.25">
      <c r="A2088" s="7">
        <v>2083</v>
      </c>
      <c r="B2088" s="7" t="str">
        <f>"201511034370"</f>
        <v>201511034370</v>
      </c>
    </row>
    <row r="2089" spans="1:2" x14ac:dyDescent="0.25">
      <c r="A2089" s="7">
        <v>2084</v>
      </c>
      <c r="B2089" s="7" t="str">
        <f>"201412004112"</f>
        <v>201412004112</v>
      </c>
    </row>
    <row r="2090" spans="1:2" x14ac:dyDescent="0.25">
      <c r="A2090" s="7">
        <v>2085</v>
      </c>
      <c r="B2090" s="7" t="str">
        <f>"201411000786"</f>
        <v>201411000786</v>
      </c>
    </row>
    <row r="2091" spans="1:2" x14ac:dyDescent="0.25">
      <c r="A2091" s="7">
        <v>2086</v>
      </c>
      <c r="B2091" s="7" t="str">
        <f>"00244224"</f>
        <v>00244224</v>
      </c>
    </row>
    <row r="2092" spans="1:2" x14ac:dyDescent="0.25">
      <c r="A2092" s="7">
        <v>2087</v>
      </c>
      <c r="B2092" s="7" t="str">
        <f>"201504001503"</f>
        <v>201504001503</v>
      </c>
    </row>
    <row r="2093" spans="1:2" x14ac:dyDescent="0.25">
      <c r="A2093" s="7">
        <v>2088</v>
      </c>
      <c r="B2093" s="7" t="str">
        <f>"201412000764"</f>
        <v>201412000764</v>
      </c>
    </row>
    <row r="2094" spans="1:2" x14ac:dyDescent="0.25">
      <c r="A2094" s="7">
        <v>2089</v>
      </c>
      <c r="B2094" s="7" t="str">
        <f>"201412001097"</f>
        <v>201412001097</v>
      </c>
    </row>
    <row r="2095" spans="1:2" x14ac:dyDescent="0.25">
      <c r="A2095" s="7">
        <v>2090</v>
      </c>
      <c r="B2095" s="7" t="str">
        <f>"201512001972"</f>
        <v>201512001972</v>
      </c>
    </row>
    <row r="2096" spans="1:2" x14ac:dyDescent="0.25">
      <c r="A2096" s="7">
        <v>2091</v>
      </c>
      <c r="B2096" s="7" t="str">
        <f>"201504002361"</f>
        <v>201504002361</v>
      </c>
    </row>
    <row r="2097" spans="1:2" x14ac:dyDescent="0.25">
      <c r="A2097" s="7">
        <v>2092</v>
      </c>
      <c r="B2097" s="7" t="str">
        <f>"201504001629"</f>
        <v>201504001629</v>
      </c>
    </row>
    <row r="2098" spans="1:2" x14ac:dyDescent="0.25">
      <c r="A2098" s="7">
        <v>2093</v>
      </c>
      <c r="B2098" s="7" t="str">
        <f>"200906000122"</f>
        <v>200906000122</v>
      </c>
    </row>
    <row r="2099" spans="1:2" x14ac:dyDescent="0.25">
      <c r="A2099" s="7">
        <v>2094</v>
      </c>
      <c r="B2099" s="7" t="str">
        <f>"201504002302"</f>
        <v>201504002302</v>
      </c>
    </row>
    <row r="2100" spans="1:2" x14ac:dyDescent="0.25">
      <c r="A2100" s="7">
        <v>2095</v>
      </c>
      <c r="B2100" s="7" t="str">
        <f>"201412005818"</f>
        <v>201412005818</v>
      </c>
    </row>
    <row r="2101" spans="1:2" x14ac:dyDescent="0.25">
      <c r="A2101" s="7">
        <v>2096</v>
      </c>
      <c r="B2101" s="7" t="str">
        <f>"200808000388"</f>
        <v>200808000388</v>
      </c>
    </row>
    <row r="2102" spans="1:2" x14ac:dyDescent="0.25">
      <c r="A2102" s="7">
        <v>2097</v>
      </c>
      <c r="B2102" s="7" t="str">
        <f>"200811000787"</f>
        <v>200811000787</v>
      </c>
    </row>
    <row r="2103" spans="1:2" x14ac:dyDescent="0.25">
      <c r="A2103" s="7">
        <v>2098</v>
      </c>
      <c r="B2103" s="7" t="str">
        <f>"201504001602"</f>
        <v>201504001602</v>
      </c>
    </row>
    <row r="2104" spans="1:2" x14ac:dyDescent="0.25">
      <c r="A2104" s="7">
        <v>2099</v>
      </c>
      <c r="B2104" s="7" t="str">
        <f>"00782303"</f>
        <v>00782303</v>
      </c>
    </row>
    <row r="2105" spans="1:2" x14ac:dyDescent="0.25">
      <c r="A2105" s="7">
        <v>2100</v>
      </c>
      <c r="B2105" s="7" t="str">
        <f>"00761897"</f>
        <v>00761897</v>
      </c>
    </row>
    <row r="2106" spans="1:2" x14ac:dyDescent="0.25">
      <c r="A2106" s="7">
        <v>2101</v>
      </c>
      <c r="B2106" s="7" t="str">
        <f>"00429350"</f>
        <v>00429350</v>
      </c>
    </row>
    <row r="2107" spans="1:2" x14ac:dyDescent="0.25">
      <c r="A2107" s="7">
        <v>2102</v>
      </c>
      <c r="B2107" s="7" t="str">
        <f>"00643295"</f>
        <v>00643295</v>
      </c>
    </row>
    <row r="2108" spans="1:2" x14ac:dyDescent="0.25">
      <c r="A2108" s="7">
        <v>2103</v>
      </c>
      <c r="B2108" s="7" t="str">
        <f>"00185129"</f>
        <v>00185129</v>
      </c>
    </row>
    <row r="2109" spans="1:2" x14ac:dyDescent="0.25">
      <c r="A2109" s="7">
        <v>2104</v>
      </c>
      <c r="B2109" s="7" t="str">
        <f>"201504003464"</f>
        <v>201504003464</v>
      </c>
    </row>
    <row r="2110" spans="1:2" x14ac:dyDescent="0.25">
      <c r="A2110" s="7">
        <v>2105</v>
      </c>
      <c r="B2110" s="7" t="str">
        <f>"00484693"</f>
        <v>00484693</v>
      </c>
    </row>
    <row r="2111" spans="1:2" x14ac:dyDescent="0.25">
      <c r="A2111" s="7">
        <v>2106</v>
      </c>
      <c r="B2111" s="7" t="str">
        <f>"201412004275"</f>
        <v>201412004275</v>
      </c>
    </row>
    <row r="2112" spans="1:2" x14ac:dyDescent="0.25">
      <c r="A2112" s="7">
        <v>2107</v>
      </c>
      <c r="B2112" s="7" t="str">
        <f>"00022581"</f>
        <v>00022581</v>
      </c>
    </row>
    <row r="2113" spans="1:2" x14ac:dyDescent="0.25">
      <c r="A2113" s="7">
        <v>2108</v>
      </c>
      <c r="B2113" s="7" t="str">
        <f>"00700427"</f>
        <v>00700427</v>
      </c>
    </row>
    <row r="2114" spans="1:2" x14ac:dyDescent="0.25">
      <c r="A2114" s="7">
        <v>2109</v>
      </c>
      <c r="B2114" s="7" t="str">
        <f>"00466557"</f>
        <v>00466557</v>
      </c>
    </row>
    <row r="2115" spans="1:2" x14ac:dyDescent="0.25">
      <c r="A2115" s="7">
        <v>2110</v>
      </c>
      <c r="B2115" s="7" t="str">
        <f>"00712138"</f>
        <v>00712138</v>
      </c>
    </row>
    <row r="2116" spans="1:2" x14ac:dyDescent="0.25">
      <c r="A2116" s="7">
        <v>2111</v>
      </c>
      <c r="B2116" s="7" t="str">
        <f>"00465172"</f>
        <v>00465172</v>
      </c>
    </row>
    <row r="2117" spans="1:2" x14ac:dyDescent="0.25">
      <c r="A2117" s="7">
        <v>2112</v>
      </c>
      <c r="B2117" s="7" t="str">
        <f>"00714348"</f>
        <v>00714348</v>
      </c>
    </row>
    <row r="2118" spans="1:2" x14ac:dyDescent="0.25">
      <c r="A2118" s="7">
        <v>2113</v>
      </c>
      <c r="B2118" s="7" t="str">
        <f>"00580105"</f>
        <v>00580105</v>
      </c>
    </row>
    <row r="2119" spans="1:2" x14ac:dyDescent="0.25">
      <c r="A2119" s="7">
        <v>2114</v>
      </c>
      <c r="B2119" s="7" t="str">
        <f>"201511043548"</f>
        <v>201511043548</v>
      </c>
    </row>
    <row r="2120" spans="1:2" x14ac:dyDescent="0.25">
      <c r="A2120" s="7">
        <v>2115</v>
      </c>
      <c r="B2120" s="7" t="str">
        <f>"201412003903"</f>
        <v>201412003903</v>
      </c>
    </row>
    <row r="2121" spans="1:2" x14ac:dyDescent="0.25">
      <c r="A2121" s="7">
        <v>2116</v>
      </c>
      <c r="B2121" s="7" t="str">
        <f>"00832987"</f>
        <v>00832987</v>
      </c>
    </row>
    <row r="2122" spans="1:2" x14ac:dyDescent="0.25">
      <c r="A2122" s="7">
        <v>2117</v>
      </c>
      <c r="B2122" s="7" t="str">
        <f>"00210061"</f>
        <v>00210061</v>
      </c>
    </row>
    <row r="2123" spans="1:2" x14ac:dyDescent="0.25">
      <c r="A2123" s="7">
        <v>2118</v>
      </c>
      <c r="B2123" s="7" t="str">
        <f>"201402000791"</f>
        <v>201402000791</v>
      </c>
    </row>
    <row r="2124" spans="1:2" x14ac:dyDescent="0.25">
      <c r="A2124" s="7">
        <v>2119</v>
      </c>
      <c r="B2124" s="7" t="str">
        <f>"201002000387"</f>
        <v>201002000387</v>
      </c>
    </row>
    <row r="2125" spans="1:2" x14ac:dyDescent="0.25">
      <c r="A2125" s="7">
        <v>2120</v>
      </c>
      <c r="B2125" s="7" t="str">
        <f>"00831715"</f>
        <v>00831715</v>
      </c>
    </row>
    <row r="2126" spans="1:2" x14ac:dyDescent="0.25">
      <c r="A2126" s="7">
        <v>2121</v>
      </c>
      <c r="B2126" s="7" t="str">
        <f>"00777581"</f>
        <v>00777581</v>
      </c>
    </row>
    <row r="2127" spans="1:2" x14ac:dyDescent="0.25">
      <c r="A2127" s="7">
        <v>2122</v>
      </c>
      <c r="B2127" s="7" t="str">
        <f>"201402007525"</f>
        <v>201402007525</v>
      </c>
    </row>
    <row r="2128" spans="1:2" x14ac:dyDescent="0.25">
      <c r="A2128" s="7">
        <v>2123</v>
      </c>
      <c r="B2128" s="7" t="str">
        <f>"201402001474"</f>
        <v>201402001474</v>
      </c>
    </row>
    <row r="2129" spans="1:2" x14ac:dyDescent="0.25">
      <c r="A2129" s="7">
        <v>2124</v>
      </c>
      <c r="B2129" s="7" t="str">
        <f>"201402005715"</f>
        <v>201402005715</v>
      </c>
    </row>
    <row r="2130" spans="1:2" x14ac:dyDescent="0.25">
      <c r="A2130" s="7">
        <v>2125</v>
      </c>
      <c r="B2130" s="7" t="str">
        <f>"201402011811"</f>
        <v>201402011811</v>
      </c>
    </row>
    <row r="2131" spans="1:2" x14ac:dyDescent="0.25">
      <c r="A2131" s="7">
        <v>2126</v>
      </c>
      <c r="B2131" s="7" t="str">
        <f>"201504002085"</f>
        <v>201504002085</v>
      </c>
    </row>
    <row r="2132" spans="1:2" x14ac:dyDescent="0.25">
      <c r="A2132" s="7">
        <v>2127</v>
      </c>
      <c r="B2132" s="7" t="str">
        <f>"00630685"</f>
        <v>00630685</v>
      </c>
    </row>
    <row r="2133" spans="1:2" x14ac:dyDescent="0.25">
      <c r="A2133" s="7">
        <v>2128</v>
      </c>
      <c r="B2133" s="7" t="str">
        <f>"201504002684"</f>
        <v>201504002684</v>
      </c>
    </row>
    <row r="2134" spans="1:2" x14ac:dyDescent="0.25">
      <c r="A2134" s="7">
        <v>2129</v>
      </c>
      <c r="B2134" s="7" t="str">
        <f>"00128130"</f>
        <v>00128130</v>
      </c>
    </row>
    <row r="2135" spans="1:2" x14ac:dyDescent="0.25">
      <c r="A2135" s="7">
        <v>2130</v>
      </c>
      <c r="B2135" s="7" t="str">
        <f>"201402011339"</f>
        <v>201402011339</v>
      </c>
    </row>
    <row r="2136" spans="1:2" x14ac:dyDescent="0.25">
      <c r="A2136" s="7">
        <v>2131</v>
      </c>
      <c r="B2136" s="7" t="str">
        <f>"201402007107"</f>
        <v>201402007107</v>
      </c>
    </row>
    <row r="2137" spans="1:2" x14ac:dyDescent="0.25">
      <c r="A2137" s="7">
        <v>2132</v>
      </c>
      <c r="B2137" s="7" t="str">
        <f>"200811000788"</f>
        <v>200811000788</v>
      </c>
    </row>
    <row r="2138" spans="1:2" x14ac:dyDescent="0.25">
      <c r="A2138" s="7">
        <v>2133</v>
      </c>
      <c r="B2138" s="7" t="str">
        <f>"201504000361"</f>
        <v>201504000361</v>
      </c>
    </row>
    <row r="2139" spans="1:2" x14ac:dyDescent="0.25">
      <c r="A2139" s="7">
        <v>2134</v>
      </c>
      <c r="B2139" s="7" t="str">
        <f>"00823516"</f>
        <v>00823516</v>
      </c>
    </row>
    <row r="2140" spans="1:2" x14ac:dyDescent="0.25">
      <c r="A2140" s="7">
        <v>2135</v>
      </c>
      <c r="B2140" s="7" t="str">
        <f>"00427364"</f>
        <v>00427364</v>
      </c>
    </row>
    <row r="2141" spans="1:2" x14ac:dyDescent="0.25">
      <c r="A2141" s="7">
        <v>2136</v>
      </c>
      <c r="B2141" s="7" t="str">
        <f>"201503000505"</f>
        <v>201503000505</v>
      </c>
    </row>
    <row r="2142" spans="1:2" x14ac:dyDescent="0.25">
      <c r="A2142" s="7">
        <v>2137</v>
      </c>
      <c r="B2142" s="7" t="str">
        <f>"00575443"</f>
        <v>00575443</v>
      </c>
    </row>
    <row r="2143" spans="1:2" x14ac:dyDescent="0.25">
      <c r="A2143" s="7">
        <v>2138</v>
      </c>
      <c r="B2143" s="7" t="str">
        <f>"00575445"</f>
        <v>00575445</v>
      </c>
    </row>
    <row r="2144" spans="1:2" x14ac:dyDescent="0.25">
      <c r="A2144" s="7">
        <v>2139</v>
      </c>
      <c r="B2144" s="7" t="str">
        <f>"00147200"</f>
        <v>00147200</v>
      </c>
    </row>
    <row r="2145" spans="1:2" x14ac:dyDescent="0.25">
      <c r="A2145" s="7">
        <v>2140</v>
      </c>
      <c r="B2145" s="7" t="str">
        <f>"00108735"</f>
        <v>00108735</v>
      </c>
    </row>
    <row r="2146" spans="1:2" x14ac:dyDescent="0.25">
      <c r="A2146" s="7">
        <v>2141</v>
      </c>
      <c r="B2146" s="7" t="str">
        <f>"00872342"</f>
        <v>00872342</v>
      </c>
    </row>
    <row r="2147" spans="1:2" x14ac:dyDescent="0.25">
      <c r="A2147" s="7">
        <v>2142</v>
      </c>
      <c r="B2147" s="7" t="str">
        <f>"201504001300"</f>
        <v>201504001300</v>
      </c>
    </row>
    <row r="2148" spans="1:2" x14ac:dyDescent="0.25">
      <c r="A2148" s="7">
        <v>2143</v>
      </c>
      <c r="B2148" s="7" t="str">
        <f>"00427062"</f>
        <v>00427062</v>
      </c>
    </row>
    <row r="2149" spans="1:2" x14ac:dyDescent="0.25">
      <c r="A2149" s="7">
        <v>2144</v>
      </c>
      <c r="B2149" s="7" t="str">
        <f>"00544731"</f>
        <v>00544731</v>
      </c>
    </row>
    <row r="2150" spans="1:2" x14ac:dyDescent="0.25">
      <c r="A2150" s="7">
        <v>2145</v>
      </c>
      <c r="B2150" s="7" t="str">
        <f>"201504003565"</f>
        <v>201504003565</v>
      </c>
    </row>
    <row r="2151" spans="1:2" x14ac:dyDescent="0.25">
      <c r="A2151" s="7">
        <v>2146</v>
      </c>
      <c r="B2151" s="7" t="str">
        <f>"00361254"</f>
        <v>00361254</v>
      </c>
    </row>
    <row r="2152" spans="1:2" x14ac:dyDescent="0.25">
      <c r="A2152" s="7">
        <v>2147</v>
      </c>
      <c r="B2152" s="7" t="str">
        <f>"201408000239"</f>
        <v>201408000239</v>
      </c>
    </row>
    <row r="2153" spans="1:2" x14ac:dyDescent="0.25">
      <c r="A2153" s="7">
        <v>2148</v>
      </c>
      <c r="B2153" s="7" t="str">
        <f>"00826629"</f>
        <v>00826629</v>
      </c>
    </row>
    <row r="2154" spans="1:2" x14ac:dyDescent="0.25">
      <c r="A2154" s="7">
        <v>2149</v>
      </c>
      <c r="B2154" s="7" t="str">
        <f>"201406014147"</f>
        <v>201406014147</v>
      </c>
    </row>
    <row r="2155" spans="1:2" x14ac:dyDescent="0.25">
      <c r="A2155" s="7">
        <v>2150</v>
      </c>
      <c r="B2155" s="7" t="str">
        <f>"201410000795"</f>
        <v>201410000795</v>
      </c>
    </row>
    <row r="2156" spans="1:2" x14ac:dyDescent="0.25">
      <c r="A2156" s="7">
        <v>2151</v>
      </c>
      <c r="B2156" s="7" t="str">
        <f>"00466483"</f>
        <v>00466483</v>
      </c>
    </row>
    <row r="2157" spans="1:2" x14ac:dyDescent="0.25">
      <c r="A2157" s="7">
        <v>2152</v>
      </c>
      <c r="B2157" s="7" t="str">
        <f>"00140154"</f>
        <v>00140154</v>
      </c>
    </row>
    <row r="2158" spans="1:2" x14ac:dyDescent="0.25">
      <c r="A2158" s="7">
        <v>2153</v>
      </c>
      <c r="B2158" s="7" t="str">
        <f>"00212259"</f>
        <v>00212259</v>
      </c>
    </row>
    <row r="2159" spans="1:2" x14ac:dyDescent="0.25">
      <c r="A2159" s="7">
        <v>2154</v>
      </c>
      <c r="B2159" s="7" t="str">
        <f>"00139828"</f>
        <v>00139828</v>
      </c>
    </row>
    <row r="2160" spans="1:2" x14ac:dyDescent="0.25">
      <c r="A2160" s="7">
        <v>2155</v>
      </c>
      <c r="B2160" s="7" t="str">
        <f>"201406000199"</f>
        <v>201406000199</v>
      </c>
    </row>
    <row r="2161" spans="1:2" x14ac:dyDescent="0.25">
      <c r="A2161" s="7">
        <v>2156</v>
      </c>
      <c r="B2161" s="7" t="str">
        <f>"201401001559"</f>
        <v>201401001559</v>
      </c>
    </row>
    <row r="2162" spans="1:2" x14ac:dyDescent="0.25">
      <c r="A2162" s="7">
        <v>2157</v>
      </c>
      <c r="B2162" s="7" t="str">
        <f>"00015496"</f>
        <v>00015496</v>
      </c>
    </row>
    <row r="2163" spans="1:2" x14ac:dyDescent="0.25">
      <c r="A2163" s="7">
        <v>2158</v>
      </c>
      <c r="B2163" s="7" t="str">
        <f>"201410007527"</f>
        <v>201410007527</v>
      </c>
    </row>
    <row r="2164" spans="1:2" x14ac:dyDescent="0.25">
      <c r="A2164" s="7">
        <v>2159</v>
      </c>
      <c r="B2164" s="7" t="str">
        <f>"201409006397"</f>
        <v>201409006397</v>
      </c>
    </row>
    <row r="2165" spans="1:2" x14ac:dyDescent="0.25">
      <c r="A2165" s="7">
        <v>2160</v>
      </c>
      <c r="B2165" s="7" t="str">
        <f>"201409001096"</f>
        <v>201409001096</v>
      </c>
    </row>
    <row r="2166" spans="1:2" x14ac:dyDescent="0.25">
      <c r="A2166" s="7">
        <v>2161</v>
      </c>
      <c r="B2166" s="7" t="str">
        <f>"201410001325"</f>
        <v>201410001325</v>
      </c>
    </row>
    <row r="2167" spans="1:2" x14ac:dyDescent="0.25">
      <c r="A2167" s="7">
        <v>2162</v>
      </c>
      <c r="B2167" s="7" t="str">
        <f>"00647179"</f>
        <v>00647179</v>
      </c>
    </row>
    <row r="2168" spans="1:2" x14ac:dyDescent="0.25">
      <c r="A2168" s="7">
        <v>2163</v>
      </c>
      <c r="B2168" s="7" t="str">
        <f>"201402012300"</f>
        <v>201402012300</v>
      </c>
    </row>
    <row r="2169" spans="1:2" x14ac:dyDescent="0.25">
      <c r="A2169" s="7">
        <v>2164</v>
      </c>
      <c r="B2169" s="7" t="str">
        <f>"201409002451"</f>
        <v>201409002451</v>
      </c>
    </row>
    <row r="2170" spans="1:2" x14ac:dyDescent="0.25">
      <c r="A2170" s="7">
        <v>2165</v>
      </c>
      <c r="B2170" s="7" t="str">
        <f>"201410010124"</f>
        <v>201410010124</v>
      </c>
    </row>
    <row r="2171" spans="1:2" x14ac:dyDescent="0.25">
      <c r="A2171" s="7">
        <v>2166</v>
      </c>
      <c r="B2171" s="7" t="str">
        <f>"201409004280"</f>
        <v>201409004280</v>
      </c>
    </row>
    <row r="2172" spans="1:2" x14ac:dyDescent="0.25">
      <c r="A2172" s="7">
        <v>2167</v>
      </c>
      <c r="B2172" s="7" t="str">
        <f>"201402003176"</f>
        <v>201402003176</v>
      </c>
    </row>
    <row r="2173" spans="1:2" x14ac:dyDescent="0.25">
      <c r="A2173" s="7">
        <v>2168</v>
      </c>
      <c r="B2173" s="7" t="str">
        <f>"201512003760"</f>
        <v>201512003760</v>
      </c>
    </row>
    <row r="2174" spans="1:2" x14ac:dyDescent="0.25">
      <c r="A2174" s="7">
        <v>2169</v>
      </c>
      <c r="B2174" s="7" t="str">
        <f>"201402006275"</f>
        <v>201402006275</v>
      </c>
    </row>
    <row r="2175" spans="1:2" x14ac:dyDescent="0.25">
      <c r="A2175" s="7">
        <v>2170</v>
      </c>
      <c r="B2175" s="7" t="str">
        <f>"201412005801"</f>
        <v>201412005801</v>
      </c>
    </row>
    <row r="2176" spans="1:2" x14ac:dyDescent="0.25">
      <c r="A2176" s="7">
        <v>2171</v>
      </c>
      <c r="B2176" s="7" t="str">
        <f>"201409000320"</f>
        <v>201409000320</v>
      </c>
    </row>
    <row r="2177" spans="1:2" x14ac:dyDescent="0.25">
      <c r="A2177" s="7">
        <v>2172</v>
      </c>
      <c r="B2177" s="7" t="str">
        <f>"00828550"</f>
        <v>00828550</v>
      </c>
    </row>
    <row r="2178" spans="1:2" x14ac:dyDescent="0.25">
      <c r="A2178" s="7">
        <v>2173</v>
      </c>
      <c r="B2178" s="7" t="str">
        <f>"00809016"</f>
        <v>00809016</v>
      </c>
    </row>
    <row r="2179" spans="1:2" x14ac:dyDescent="0.25">
      <c r="A2179" s="7">
        <v>2174</v>
      </c>
      <c r="B2179" s="7" t="str">
        <f>"00823394"</f>
        <v>00823394</v>
      </c>
    </row>
    <row r="2180" spans="1:2" x14ac:dyDescent="0.25">
      <c r="A2180" s="7">
        <v>2175</v>
      </c>
      <c r="B2180" s="7" t="str">
        <f>"201406008077"</f>
        <v>201406008077</v>
      </c>
    </row>
    <row r="2181" spans="1:2" x14ac:dyDescent="0.25">
      <c r="A2181" s="7">
        <v>2176</v>
      </c>
      <c r="B2181" s="7" t="str">
        <f>"00109959"</f>
        <v>00109959</v>
      </c>
    </row>
    <row r="2182" spans="1:2" x14ac:dyDescent="0.25">
      <c r="A2182" s="7">
        <v>2177</v>
      </c>
      <c r="B2182" s="7" t="str">
        <f>"201303000903"</f>
        <v>201303000903</v>
      </c>
    </row>
    <row r="2183" spans="1:2" x14ac:dyDescent="0.25">
      <c r="A2183" s="7">
        <v>2178</v>
      </c>
      <c r="B2183" s="7" t="str">
        <f>"201603000460"</f>
        <v>201603000460</v>
      </c>
    </row>
    <row r="2184" spans="1:2" x14ac:dyDescent="0.25">
      <c r="A2184" s="7">
        <v>2179</v>
      </c>
      <c r="B2184" s="7" t="str">
        <f>"200801009098"</f>
        <v>200801009098</v>
      </c>
    </row>
    <row r="2185" spans="1:2" x14ac:dyDescent="0.25">
      <c r="A2185" s="7">
        <v>2180</v>
      </c>
      <c r="B2185" s="7" t="str">
        <f>"00875177"</f>
        <v>00875177</v>
      </c>
    </row>
    <row r="2186" spans="1:2" x14ac:dyDescent="0.25">
      <c r="A2186" s="7">
        <v>2181</v>
      </c>
      <c r="B2186" s="7" t="str">
        <f>"201401000785"</f>
        <v>201401000785</v>
      </c>
    </row>
    <row r="2187" spans="1:2" x14ac:dyDescent="0.25">
      <c r="A2187" s="7">
        <v>2182</v>
      </c>
      <c r="B2187" s="7" t="str">
        <f>"00507285"</f>
        <v>00507285</v>
      </c>
    </row>
    <row r="2188" spans="1:2" x14ac:dyDescent="0.25">
      <c r="A2188" s="7">
        <v>2183</v>
      </c>
      <c r="B2188" s="7" t="str">
        <f>"00011214"</f>
        <v>00011214</v>
      </c>
    </row>
    <row r="2189" spans="1:2" x14ac:dyDescent="0.25">
      <c r="A2189" s="7">
        <v>2184</v>
      </c>
      <c r="B2189" s="7" t="str">
        <f>"00118879"</f>
        <v>00118879</v>
      </c>
    </row>
    <row r="2190" spans="1:2" x14ac:dyDescent="0.25">
      <c r="A2190" s="7">
        <v>2185</v>
      </c>
      <c r="B2190" s="7" t="str">
        <f>"00615882"</f>
        <v>00615882</v>
      </c>
    </row>
    <row r="2191" spans="1:2" x14ac:dyDescent="0.25">
      <c r="A2191" s="7">
        <v>2186</v>
      </c>
      <c r="B2191" s="7" t="str">
        <f>"00875260"</f>
        <v>00875260</v>
      </c>
    </row>
    <row r="2192" spans="1:2" x14ac:dyDescent="0.25">
      <c r="A2192" s="7">
        <v>2187</v>
      </c>
      <c r="B2192" s="7" t="str">
        <f>"201409000191"</f>
        <v>201409000191</v>
      </c>
    </row>
    <row r="2193" spans="1:2" x14ac:dyDescent="0.25">
      <c r="A2193" s="7">
        <v>2188</v>
      </c>
      <c r="B2193" s="7" t="str">
        <f>"00776066"</f>
        <v>00776066</v>
      </c>
    </row>
    <row r="2194" spans="1:2" x14ac:dyDescent="0.25">
      <c r="A2194" s="7">
        <v>2189</v>
      </c>
      <c r="B2194" s="7" t="str">
        <f>"201402002688"</f>
        <v>201402002688</v>
      </c>
    </row>
    <row r="2195" spans="1:2" x14ac:dyDescent="0.25">
      <c r="A2195" s="7">
        <v>2190</v>
      </c>
      <c r="B2195" s="7" t="str">
        <f>"00825825"</f>
        <v>00825825</v>
      </c>
    </row>
    <row r="2196" spans="1:2" x14ac:dyDescent="0.25">
      <c r="A2196" s="7">
        <v>2191</v>
      </c>
      <c r="B2196" s="7" t="str">
        <f>"201409006009"</f>
        <v>201409006009</v>
      </c>
    </row>
    <row r="2197" spans="1:2" x14ac:dyDescent="0.25">
      <c r="A2197" s="7">
        <v>2192</v>
      </c>
      <c r="B2197" s="7" t="str">
        <f>"201504004410"</f>
        <v>201504004410</v>
      </c>
    </row>
    <row r="2198" spans="1:2" x14ac:dyDescent="0.25">
      <c r="A2198" s="7">
        <v>2193</v>
      </c>
      <c r="B2198" s="7" t="str">
        <f>"00667157"</f>
        <v>00667157</v>
      </c>
    </row>
    <row r="2199" spans="1:2" x14ac:dyDescent="0.25">
      <c r="A2199" s="7">
        <v>2194</v>
      </c>
      <c r="B2199" s="7" t="str">
        <f>"00104766"</f>
        <v>00104766</v>
      </c>
    </row>
    <row r="2200" spans="1:2" x14ac:dyDescent="0.25">
      <c r="A2200" s="7">
        <v>2195</v>
      </c>
      <c r="B2200" s="7" t="str">
        <f>"201405000891"</f>
        <v>201405000891</v>
      </c>
    </row>
    <row r="2201" spans="1:2" x14ac:dyDescent="0.25">
      <c r="A2201" s="7">
        <v>2196</v>
      </c>
      <c r="B2201" s="7" t="str">
        <f>"201402009031"</f>
        <v>201402009031</v>
      </c>
    </row>
    <row r="2202" spans="1:2" x14ac:dyDescent="0.25">
      <c r="A2202" s="7">
        <v>2197</v>
      </c>
      <c r="B2202" s="7" t="str">
        <f>"201410004684"</f>
        <v>201410004684</v>
      </c>
    </row>
    <row r="2203" spans="1:2" x14ac:dyDescent="0.25">
      <c r="A2203" s="7">
        <v>2198</v>
      </c>
      <c r="B2203" s="7" t="str">
        <f>"00619184"</f>
        <v>00619184</v>
      </c>
    </row>
    <row r="2204" spans="1:2" x14ac:dyDescent="0.25">
      <c r="A2204" s="7">
        <v>2199</v>
      </c>
      <c r="B2204" s="7" t="str">
        <f>"200802011472"</f>
        <v>200802011472</v>
      </c>
    </row>
    <row r="2205" spans="1:2" x14ac:dyDescent="0.25">
      <c r="A2205" s="7">
        <v>2200</v>
      </c>
      <c r="B2205" s="7" t="str">
        <f>"201309000068"</f>
        <v>201309000068</v>
      </c>
    </row>
    <row r="2206" spans="1:2" x14ac:dyDescent="0.25">
      <c r="A2206" s="7">
        <v>2201</v>
      </c>
      <c r="B2206" s="7" t="str">
        <f>"201406018801"</f>
        <v>201406018801</v>
      </c>
    </row>
    <row r="2207" spans="1:2" x14ac:dyDescent="0.25">
      <c r="A2207" s="7">
        <v>2202</v>
      </c>
      <c r="B2207" s="7" t="str">
        <f>"00823958"</f>
        <v>00823958</v>
      </c>
    </row>
    <row r="2208" spans="1:2" x14ac:dyDescent="0.25">
      <c r="A2208" s="7">
        <v>2203</v>
      </c>
      <c r="B2208" s="7" t="str">
        <f>"00519896"</f>
        <v>00519896</v>
      </c>
    </row>
    <row r="2209" spans="1:2" x14ac:dyDescent="0.25">
      <c r="A2209" s="7">
        <v>2204</v>
      </c>
      <c r="B2209" s="7" t="str">
        <f>"201409000224"</f>
        <v>201409000224</v>
      </c>
    </row>
    <row r="2210" spans="1:2" x14ac:dyDescent="0.25">
      <c r="A2210" s="7">
        <v>2205</v>
      </c>
      <c r="B2210" s="7" t="str">
        <f>"201412006369"</f>
        <v>201412006369</v>
      </c>
    </row>
    <row r="2211" spans="1:2" x14ac:dyDescent="0.25">
      <c r="A2211" s="7">
        <v>2206</v>
      </c>
      <c r="B2211" s="7" t="str">
        <f>"201410009747"</f>
        <v>201410009747</v>
      </c>
    </row>
    <row r="2212" spans="1:2" x14ac:dyDescent="0.25">
      <c r="A2212" s="7">
        <v>2207</v>
      </c>
      <c r="B2212" s="7" t="str">
        <f>"00765102"</f>
        <v>00765102</v>
      </c>
    </row>
    <row r="2213" spans="1:2" x14ac:dyDescent="0.25">
      <c r="A2213" s="7">
        <v>2208</v>
      </c>
      <c r="B2213" s="7" t="str">
        <f>"201512003078"</f>
        <v>201512003078</v>
      </c>
    </row>
    <row r="2214" spans="1:2" x14ac:dyDescent="0.25">
      <c r="A2214" s="7">
        <v>2209</v>
      </c>
      <c r="B2214" s="7" t="str">
        <f>"00550537"</f>
        <v>00550537</v>
      </c>
    </row>
    <row r="2215" spans="1:2" x14ac:dyDescent="0.25">
      <c r="A2215" s="7">
        <v>2210</v>
      </c>
      <c r="B2215" s="7" t="str">
        <f>"201410011567"</f>
        <v>201410011567</v>
      </c>
    </row>
    <row r="2216" spans="1:2" x14ac:dyDescent="0.25">
      <c r="A2216" s="7">
        <v>2211</v>
      </c>
      <c r="B2216" s="7" t="str">
        <f>"201412005941"</f>
        <v>201412005941</v>
      </c>
    </row>
    <row r="2217" spans="1:2" x14ac:dyDescent="0.25">
      <c r="A2217" s="7">
        <v>2212</v>
      </c>
      <c r="B2217" s="7" t="str">
        <f>"00476274"</f>
        <v>00476274</v>
      </c>
    </row>
    <row r="2218" spans="1:2" x14ac:dyDescent="0.25">
      <c r="A2218" s="7">
        <v>2213</v>
      </c>
      <c r="B2218" s="7" t="str">
        <f>"00523296"</f>
        <v>00523296</v>
      </c>
    </row>
    <row r="2219" spans="1:2" x14ac:dyDescent="0.25">
      <c r="A2219" s="7">
        <v>2214</v>
      </c>
      <c r="B2219" s="7" t="str">
        <f>"00012316"</f>
        <v>00012316</v>
      </c>
    </row>
    <row r="2220" spans="1:2" x14ac:dyDescent="0.25">
      <c r="A2220" s="7">
        <v>2215</v>
      </c>
      <c r="B2220" s="7" t="str">
        <f>"00486305"</f>
        <v>00486305</v>
      </c>
    </row>
    <row r="2221" spans="1:2" x14ac:dyDescent="0.25">
      <c r="A2221" s="7">
        <v>2216</v>
      </c>
      <c r="B2221" s="7" t="str">
        <f>"00490946"</f>
        <v>00490946</v>
      </c>
    </row>
    <row r="2222" spans="1:2" x14ac:dyDescent="0.25">
      <c r="A2222" s="7">
        <v>2217</v>
      </c>
      <c r="B2222" s="7" t="str">
        <f>"00112196"</f>
        <v>00112196</v>
      </c>
    </row>
    <row r="2223" spans="1:2" x14ac:dyDescent="0.25">
      <c r="A2223" s="7">
        <v>2218</v>
      </c>
      <c r="B2223" s="7" t="str">
        <f>"00012622"</f>
        <v>00012622</v>
      </c>
    </row>
    <row r="2224" spans="1:2" x14ac:dyDescent="0.25">
      <c r="A2224" s="7">
        <v>2219</v>
      </c>
      <c r="B2224" s="7" t="str">
        <f>"201409005979"</f>
        <v>201409005979</v>
      </c>
    </row>
    <row r="2225" spans="1:2" x14ac:dyDescent="0.25">
      <c r="A2225" s="7">
        <v>2220</v>
      </c>
      <c r="B2225" s="7" t="str">
        <f>"00610538"</f>
        <v>00610538</v>
      </c>
    </row>
    <row r="2226" spans="1:2" x14ac:dyDescent="0.25">
      <c r="A2226" s="7">
        <v>2221</v>
      </c>
      <c r="B2226" s="7" t="str">
        <f>"201409002409"</f>
        <v>201409002409</v>
      </c>
    </row>
    <row r="2227" spans="1:2" x14ac:dyDescent="0.25">
      <c r="A2227" s="7">
        <v>2222</v>
      </c>
      <c r="B2227" s="7" t="str">
        <f>"00714833"</f>
        <v>00714833</v>
      </c>
    </row>
    <row r="2228" spans="1:2" x14ac:dyDescent="0.25">
      <c r="A2228" s="7">
        <v>2223</v>
      </c>
      <c r="B2228" s="7" t="str">
        <f>"00814170"</f>
        <v>00814170</v>
      </c>
    </row>
    <row r="2229" spans="1:2" x14ac:dyDescent="0.25">
      <c r="A2229" s="7">
        <v>2224</v>
      </c>
      <c r="B2229" s="7" t="str">
        <f>"00607513"</f>
        <v>00607513</v>
      </c>
    </row>
    <row r="2230" spans="1:2" x14ac:dyDescent="0.25">
      <c r="A2230" s="7">
        <v>2225</v>
      </c>
      <c r="B2230" s="7" t="str">
        <f>"201410003647"</f>
        <v>201410003647</v>
      </c>
    </row>
    <row r="2231" spans="1:2" x14ac:dyDescent="0.25">
      <c r="A2231" s="7">
        <v>2226</v>
      </c>
      <c r="B2231" s="7" t="str">
        <f>"00528424"</f>
        <v>00528424</v>
      </c>
    </row>
    <row r="2232" spans="1:2" x14ac:dyDescent="0.25">
      <c r="A2232" s="7">
        <v>2227</v>
      </c>
      <c r="B2232" s="7" t="str">
        <f>"200712000725"</f>
        <v>200712000725</v>
      </c>
    </row>
    <row r="2233" spans="1:2" x14ac:dyDescent="0.25">
      <c r="A2233" s="7">
        <v>2228</v>
      </c>
      <c r="B2233" s="7" t="str">
        <f>"200801004204"</f>
        <v>200801004204</v>
      </c>
    </row>
    <row r="2234" spans="1:2" x14ac:dyDescent="0.25">
      <c r="A2234" s="7">
        <v>2229</v>
      </c>
      <c r="B2234" s="7" t="str">
        <f>"201506001332"</f>
        <v>201506001332</v>
      </c>
    </row>
    <row r="2235" spans="1:2" x14ac:dyDescent="0.25">
      <c r="A2235" s="7">
        <v>2230</v>
      </c>
      <c r="B2235" s="7" t="str">
        <f>"00644313"</f>
        <v>00644313</v>
      </c>
    </row>
    <row r="2236" spans="1:2" x14ac:dyDescent="0.25">
      <c r="A2236" s="7">
        <v>2231</v>
      </c>
      <c r="B2236" s="7" t="str">
        <f>"201410005635"</f>
        <v>201410005635</v>
      </c>
    </row>
    <row r="2237" spans="1:2" x14ac:dyDescent="0.25">
      <c r="A2237" s="7">
        <v>2232</v>
      </c>
      <c r="B2237" s="7" t="str">
        <f>"200801011639"</f>
        <v>200801011639</v>
      </c>
    </row>
    <row r="2238" spans="1:2" x14ac:dyDescent="0.25">
      <c r="A2238" s="7">
        <v>2233</v>
      </c>
      <c r="B2238" s="7" t="str">
        <f>"201402003309"</f>
        <v>201402003309</v>
      </c>
    </row>
    <row r="2239" spans="1:2" x14ac:dyDescent="0.25">
      <c r="A2239" s="7">
        <v>2234</v>
      </c>
      <c r="B2239" s="7" t="str">
        <f>"200811001338"</f>
        <v>200811001338</v>
      </c>
    </row>
    <row r="2240" spans="1:2" x14ac:dyDescent="0.25">
      <c r="A2240" s="7">
        <v>2235</v>
      </c>
      <c r="B2240" s="7" t="str">
        <f>"201410006191"</f>
        <v>201410006191</v>
      </c>
    </row>
    <row r="2241" spans="1:2" x14ac:dyDescent="0.25">
      <c r="A2241" s="7">
        <v>2236</v>
      </c>
      <c r="B2241" s="7" t="str">
        <f>"00080761"</f>
        <v>00080761</v>
      </c>
    </row>
    <row r="2242" spans="1:2" x14ac:dyDescent="0.25">
      <c r="A2242" s="7">
        <v>2237</v>
      </c>
      <c r="B2242" s="7" t="str">
        <f>"00432970"</f>
        <v>00432970</v>
      </c>
    </row>
    <row r="2243" spans="1:2" x14ac:dyDescent="0.25">
      <c r="A2243" s="7">
        <v>2238</v>
      </c>
      <c r="B2243" s="7" t="str">
        <f>"00010900"</f>
        <v>00010900</v>
      </c>
    </row>
    <row r="2244" spans="1:2" x14ac:dyDescent="0.25">
      <c r="A2244" s="7">
        <v>2239</v>
      </c>
      <c r="B2244" s="7" t="str">
        <f>"201410008786"</f>
        <v>201410008786</v>
      </c>
    </row>
    <row r="2245" spans="1:2" x14ac:dyDescent="0.25">
      <c r="A2245" s="7">
        <v>2240</v>
      </c>
      <c r="B2245" s="7" t="str">
        <f>"00163275"</f>
        <v>00163275</v>
      </c>
    </row>
    <row r="2246" spans="1:2" x14ac:dyDescent="0.25">
      <c r="A2246" s="7">
        <v>2241</v>
      </c>
      <c r="B2246" s="7" t="str">
        <f>"201412000070"</f>
        <v>201412000070</v>
      </c>
    </row>
    <row r="2247" spans="1:2" x14ac:dyDescent="0.25">
      <c r="A2247" s="7">
        <v>2242</v>
      </c>
      <c r="B2247" s="7" t="str">
        <f>"00107114"</f>
        <v>00107114</v>
      </c>
    </row>
    <row r="2248" spans="1:2" x14ac:dyDescent="0.25">
      <c r="A2248" s="7">
        <v>2243</v>
      </c>
      <c r="B2248" s="7" t="str">
        <f>"200802002124"</f>
        <v>200802002124</v>
      </c>
    </row>
    <row r="2249" spans="1:2" x14ac:dyDescent="0.25">
      <c r="A2249" s="7">
        <v>2244</v>
      </c>
      <c r="B2249" s="7" t="str">
        <f>"00841503"</f>
        <v>00841503</v>
      </c>
    </row>
    <row r="2250" spans="1:2" x14ac:dyDescent="0.25">
      <c r="A2250" s="7">
        <v>2245</v>
      </c>
      <c r="B2250" s="7" t="str">
        <f>"00714120"</f>
        <v>00714120</v>
      </c>
    </row>
    <row r="2251" spans="1:2" x14ac:dyDescent="0.25">
      <c r="A2251" s="7">
        <v>2246</v>
      </c>
      <c r="B2251" s="7" t="str">
        <f>"200802011888"</f>
        <v>200802011888</v>
      </c>
    </row>
    <row r="2252" spans="1:2" x14ac:dyDescent="0.25">
      <c r="A2252" s="7">
        <v>2247</v>
      </c>
      <c r="B2252" s="7" t="str">
        <f>"201410005350"</f>
        <v>201410005350</v>
      </c>
    </row>
    <row r="2253" spans="1:2" x14ac:dyDescent="0.25">
      <c r="A2253" s="7">
        <v>2248</v>
      </c>
      <c r="B2253" s="7" t="str">
        <f>"00870243"</f>
        <v>00870243</v>
      </c>
    </row>
    <row r="2254" spans="1:2" x14ac:dyDescent="0.25">
      <c r="A2254" s="7">
        <v>2249</v>
      </c>
      <c r="B2254" s="7" t="str">
        <f>"20160703396"</f>
        <v>20160703396</v>
      </c>
    </row>
    <row r="2255" spans="1:2" x14ac:dyDescent="0.25">
      <c r="A2255" s="7">
        <v>2250</v>
      </c>
      <c r="B2255" s="7" t="str">
        <f>"201511038882"</f>
        <v>201511038882</v>
      </c>
    </row>
    <row r="2256" spans="1:2" x14ac:dyDescent="0.25">
      <c r="A2256" s="7">
        <v>2251</v>
      </c>
      <c r="B2256" s="7" t="str">
        <f>"201410011338"</f>
        <v>201410011338</v>
      </c>
    </row>
    <row r="2257" spans="1:2" x14ac:dyDescent="0.25">
      <c r="A2257" s="7">
        <v>2252</v>
      </c>
      <c r="B2257" s="7" t="str">
        <f>"201411000343"</f>
        <v>201411000343</v>
      </c>
    </row>
    <row r="2258" spans="1:2" x14ac:dyDescent="0.25">
      <c r="A2258" s="7">
        <v>2253</v>
      </c>
      <c r="B2258" s="7" t="str">
        <f>"200712002885"</f>
        <v>200712002885</v>
      </c>
    </row>
    <row r="2259" spans="1:2" x14ac:dyDescent="0.25">
      <c r="A2259" s="7">
        <v>2254</v>
      </c>
      <c r="B2259" s="7" t="str">
        <f>"201512002406"</f>
        <v>201512002406</v>
      </c>
    </row>
    <row r="2260" spans="1:2" x14ac:dyDescent="0.25">
      <c r="A2260" s="7">
        <v>2255</v>
      </c>
      <c r="B2260" s="7" t="str">
        <f>"00195234"</f>
        <v>00195234</v>
      </c>
    </row>
    <row r="2261" spans="1:2" x14ac:dyDescent="0.25">
      <c r="A2261" s="7">
        <v>2256</v>
      </c>
      <c r="B2261" s="7" t="str">
        <f>"00430851"</f>
        <v>00430851</v>
      </c>
    </row>
    <row r="2262" spans="1:2" x14ac:dyDescent="0.25">
      <c r="A2262" s="7">
        <v>2257</v>
      </c>
      <c r="B2262" s="7" t="str">
        <f>"00430820"</f>
        <v>00430820</v>
      </c>
    </row>
    <row r="2263" spans="1:2" x14ac:dyDescent="0.25">
      <c r="A2263" s="7">
        <v>2258</v>
      </c>
      <c r="B2263" s="7" t="str">
        <f>"00458588"</f>
        <v>00458588</v>
      </c>
    </row>
    <row r="2264" spans="1:2" x14ac:dyDescent="0.25">
      <c r="A2264" s="7">
        <v>2259</v>
      </c>
      <c r="B2264" s="7" t="str">
        <f>"00852855"</f>
        <v>00852855</v>
      </c>
    </row>
    <row r="2265" spans="1:2" x14ac:dyDescent="0.25">
      <c r="A2265" s="7">
        <v>2260</v>
      </c>
      <c r="B2265" s="7" t="str">
        <f>"00589600"</f>
        <v>00589600</v>
      </c>
    </row>
    <row r="2266" spans="1:2" x14ac:dyDescent="0.25">
      <c r="A2266" s="7">
        <v>2261</v>
      </c>
      <c r="B2266" s="7" t="str">
        <f>"201412007252"</f>
        <v>201412007252</v>
      </c>
    </row>
    <row r="2267" spans="1:2" x14ac:dyDescent="0.25">
      <c r="A2267" s="7">
        <v>2262</v>
      </c>
      <c r="B2267" s="7" t="str">
        <f>"00825511"</f>
        <v>00825511</v>
      </c>
    </row>
    <row r="2268" spans="1:2" x14ac:dyDescent="0.25">
      <c r="A2268" s="7">
        <v>2263</v>
      </c>
      <c r="B2268" s="7" t="str">
        <f>"00527206"</f>
        <v>00527206</v>
      </c>
    </row>
    <row r="2269" spans="1:2" x14ac:dyDescent="0.25">
      <c r="A2269" s="7">
        <v>2264</v>
      </c>
      <c r="B2269" s="7" t="str">
        <f>"201504000046"</f>
        <v>201504000046</v>
      </c>
    </row>
    <row r="2270" spans="1:2" x14ac:dyDescent="0.25">
      <c r="A2270" s="7">
        <v>2265</v>
      </c>
      <c r="B2270" s="7" t="str">
        <f>"00115293"</f>
        <v>00115293</v>
      </c>
    </row>
    <row r="2271" spans="1:2" x14ac:dyDescent="0.25">
      <c r="A2271" s="7">
        <v>2266</v>
      </c>
      <c r="B2271" s="7" t="str">
        <f>"00804499"</f>
        <v>00804499</v>
      </c>
    </row>
    <row r="2272" spans="1:2" x14ac:dyDescent="0.25">
      <c r="A2272" s="7">
        <v>2267</v>
      </c>
      <c r="B2272" s="7" t="str">
        <f>"00459865"</f>
        <v>00459865</v>
      </c>
    </row>
    <row r="2273" spans="1:2" x14ac:dyDescent="0.25">
      <c r="A2273" s="7">
        <v>2268</v>
      </c>
      <c r="B2273" s="7" t="str">
        <f>"00464409"</f>
        <v>00464409</v>
      </c>
    </row>
    <row r="2274" spans="1:2" x14ac:dyDescent="0.25">
      <c r="A2274" s="7">
        <v>2269</v>
      </c>
      <c r="B2274" s="7" t="str">
        <f>"00108092"</f>
        <v>00108092</v>
      </c>
    </row>
    <row r="2275" spans="1:2" x14ac:dyDescent="0.25">
      <c r="A2275" s="7">
        <v>2270</v>
      </c>
      <c r="B2275" s="7" t="str">
        <f>"00618649"</f>
        <v>00618649</v>
      </c>
    </row>
    <row r="2276" spans="1:2" x14ac:dyDescent="0.25">
      <c r="A2276" s="7">
        <v>2271</v>
      </c>
      <c r="B2276" s="7" t="str">
        <f>"00011466"</f>
        <v>00011466</v>
      </c>
    </row>
    <row r="2277" spans="1:2" x14ac:dyDescent="0.25">
      <c r="A2277" s="7">
        <v>2272</v>
      </c>
      <c r="B2277" s="7" t="str">
        <f>"201402003242"</f>
        <v>201402003242</v>
      </c>
    </row>
    <row r="2278" spans="1:2" x14ac:dyDescent="0.25">
      <c r="A2278" s="7">
        <v>2273</v>
      </c>
      <c r="B2278" s="7" t="str">
        <f>"00760060"</f>
        <v>00760060</v>
      </c>
    </row>
    <row r="2279" spans="1:2" x14ac:dyDescent="0.25">
      <c r="A2279" s="7">
        <v>2274</v>
      </c>
      <c r="B2279" s="7" t="str">
        <f>"201409000121"</f>
        <v>201409000121</v>
      </c>
    </row>
    <row r="2280" spans="1:2" x14ac:dyDescent="0.25">
      <c r="A2280" s="7">
        <v>2275</v>
      </c>
      <c r="B2280" s="7" t="str">
        <f>"00485562"</f>
        <v>00485562</v>
      </c>
    </row>
    <row r="2281" spans="1:2" x14ac:dyDescent="0.25">
      <c r="A2281" s="7">
        <v>2276</v>
      </c>
      <c r="B2281" s="7" t="str">
        <f>"200801008652"</f>
        <v>200801008652</v>
      </c>
    </row>
    <row r="2282" spans="1:2" x14ac:dyDescent="0.25">
      <c r="A2282" s="7">
        <v>2277</v>
      </c>
      <c r="B2282" s="7" t="str">
        <f>"201506000866"</f>
        <v>201506000866</v>
      </c>
    </row>
    <row r="2283" spans="1:2" x14ac:dyDescent="0.25">
      <c r="A2283" s="7">
        <v>2278</v>
      </c>
      <c r="B2283" s="7" t="str">
        <f>"201410007262"</f>
        <v>201410007262</v>
      </c>
    </row>
    <row r="2284" spans="1:2" x14ac:dyDescent="0.25">
      <c r="A2284" s="7">
        <v>2279</v>
      </c>
      <c r="B2284" s="7" t="str">
        <f>"00460187"</f>
        <v>00460187</v>
      </c>
    </row>
    <row r="2285" spans="1:2" x14ac:dyDescent="0.25">
      <c r="A2285" s="7">
        <v>2280</v>
      </c>
      <c r="B2285" s="7" t="str">
        <f>"200802002786"</f>
        <v>200802002786</v>
      </c>
    </row>
    <row r="2286" spans="1:2" x14ac:dyDescent="0.25">
      <c r="A2286" s="7">
        <v>2281</v>
      </c>
      <c r="B2286" s="7" t="str">
        <f>"00454615"</f>
        <v>00454615</v>
      </c>
    </row>
    <row r="2287" spans="1:2" x14ac:dyDescent="0.25">
      <c r="A2287" s="7">
        <v>2282</v>
      </c>
      <c r="B2287" s="7" t="str">
        <f>"201409000313"</f>
        <v>201409000313</v>
      </c>
    </row>
    <row r="2288" spans="1:2" x14ac:dyDescent="0.25">
      <c r="A2288" s="7">
        <v>2283</v>
      </c>
      <c r="B2288" s="7" t="str">
        <f>"00759032"</f>
        <v>00759032</v>
      </c>
    </row>
    <row r="2289" spans="1:2" x14ac:dyDescent="0.25">
      <c r="A2289" s="7">
        <v>2284</v>
      </c>
      <c r="B2289" s="7" t="str">
        <f>"200806000398"</f>
        <v>200806000398</v>
      </c>
    </row>
    <row r="2290" spans="1:2" x14ac:dyDescent="0.25">
      <c r="A2290" s="7">
        <v>2285</v>
      </c>
      <c r="B2290" s="7" t="str">
        <f>"00489966"</f>
        <v>00489966</v>
      </c>
    </row>
    <row r="2291" spans="1:2" x14ac:dyDescent="0.25">
      <c r="A2291" s="7">
        <v>2286</v>
      </c>
      <c r="B2291" s="7" t="str">
        <f>"00872348"</f>
        <v>00872348</v>
      </c>
    </row>
    <row r="2292" spans="1:2" x14ac:dyDescent="0.25">
      <c r="A2292" s="7">
        <v>2287</v>
      </c>
      <c r="B2292" s="7" t="str">
        <f>"200801010888"</f>
        <v>200801010888</v>
      </c>
    </row>
    <row r="2293" spans="1:2" x14ac:dyDescent="0.25">
      <c r="A2293" s="7">
        <v>2288</v>
      </c>
      <c r="B2293" s="7" t="str">
        <f>"201411002710"</f>
        <v>201411002710</v>
      </c>
    </row>
    <row r="2294" spans="1:2" x14ac:dyDescent="0.25">
      <c r="A2294" s="7">
        <v>2289</v>
      </c>
      <c r="B2294" s="7" t="str">
        <f>"201412004968"</f>
        <v>201412004968</v>
      </c>
    </row>
    <row r="2295" spans="1:2" x14ac:dyDescent="0.25">
      <c r="A2295" s="7">
        <v>2290</v>
      </c>
      <c r="B2295" s="7" t="str">
        <f>"00230715"</f>
        <v>00230715</v>
      </c>
    </row>
    <row r="2296" spans="1:2" x14ac:dyDescent="0.25">
      <c r="A2296" s="7">
        <v>2291</v>
      </c>
      <c r="B2296" s="7" t="str">
        <f>"00015008"</f>
        <v>00015008</v>
      </c>
    </row>
    <row r="2297" spans="1:2" x14ac:dyDescent="0.25">
      <c r="A2297" s="7">
        <v>2292</v>
      </c>
      <c r="B2297" s="7" t="str">
        <f>"00010733"</f>
        <v>00010733</v>
      </c>
    </row>
    <row r="2298" spans="1:2" x14ac:dyDescent="0.25">
      <c r="A2298" s="7">
        <v>2293</v>
      </c>
      <c r="B2298" s="7" t="str">
        <f>"00496076"</f>
        <v>00496076</v>
      </c>
    </row>
    <row r="2299" spans="1:2" x14ac:dyDescent="0.25">
      <c r="A2299" s="7">
        <v>2294</v>
      </c>
      <c r="B2299" s="7" t="str">
        <f>"201511040903"</f>
        <v>201511040903</v>
      </c>
    </row>
    <row r="2300" spans="1:2" x14ac:dyDescent="0.25">
      <c r="A2300" s="7">
        <v>2295</v>
      </c>
      <c r="B2300" s="7" t="str">
        <f>"201402005702"</f>
        <v>201402005702</v>
      </c>
    </row>
    <row r="2301" spans="1:2" x14ac:dyDescent="0.25">
      <c r="A2301" s="7">
        <v>2296</v>
      </c>
      <c r="B2301" s="7" t="str">
        <f>"00516240"</f>
        <v>00516240</v>
      </c>
    </row>
    <row r="2302" spans="1:2" x14ac:dyDescent="0.25">
      <c r="A2302" s="7">
        <v>2297</v>
      </c>
      <c r="B2302" s="7" t="str">
        <f>"00834561"</f>
        <v>00834561</v>
      </c>
    </row>
    <row r="2303" spans="1:2" x14ac:dyDescent="0.25">
      <c r="A2303" s="7">
        <v>2298</v>
      </c>
      <c r="B2303" s="7" t="str">
        <f>"201410003470"</f>
        <v>201410003470</v>
      </c>
    </row>
    <row r="2304" spans="1:2" x14ac:dyDescent="0.25">
      <c r="A2304" s="7">
        <v>2299</v>
      </c>
      <c r="B2304" s="7" t="str">
        <f>"00222920"</f>
        <v>00222920</v>
      </c>
    </row>
    <row r="2305" spans="1:2" x14ac:dyDescent="0.25">
      <c r="A2305" s="7">
        <v>2300</v>
      </c>
      <c r="B2305" s="7" t="str">
        <f>"00112803"</f>
        <v>00112803</v>
      </c>
    </row>
    <row r="2306" spans="1:2" x14ac:dyDescent="0.25">
      <c r="A2306" s="7">
        <v>2301</v>
      </c>
      <c r="B2306" s="7" t="str">
        <f>"00108349"</f>
        <v>00108349</v>
      </c>
    </row>
    <row r="2307" spans="1:2" x14ac:dyDescent="0.25">
      <c r="A2307" s="7">
        <v>2302</v>
      </c>
      <c r="B2307" s="7" t="str">
        <f>"00140376"</f>
        <v>00140376</v>
      </c>
    </row>
    <row r="2308" spans="1:2" x14ac:dyDescent="0.25">
      <c r="A2308" s="7">
        <v>2303</v>
      </c>
      <c r="B2308" s="7" t="str">
        <f>"201512000040"</f>
        <v>201512000040</v>
      </c>
    </row>
    <row r="2309" spans="1:2" x14ac:dyDescent="0.25">
      <c r="A2309" s="7">
        <v>2304</v>
      </c>
      <c r="B2309" s="7" t="str">
        <f>"00105616"</f>
        <v>00105616</v>
      </c>
    </row>
    <row r="2310" spans="1:2" x14ac:dyDescent="0.25">
      <c r="A2310" s="7">
        <v>2305</v>
      </c>
      <c r="B2310" s="7" t="str">
        <f>"00627459"</f>
        <v>00627459</v>
      </c>
    </row>
    <row r="2311" spans="1:2" x14ac:dyDescent="0.25">
      <c r="A2311" s="7">
        <v>2306</v>
      </c>
      <c r="B2311" s="7" t="str">
        <f>"00500374"</f>
        <v>00500374</v>
      </c>
    </row>
    <row r="2312" spans="1:2" x14ac:dyDescent="0.25">
      <c r="A2312" s="7">
        <v>2307</v>
      </c>
      <c r="B2312" s="7" t="str">
        <f>"00827709"</f>
        <v>00827709</v>
      </c>
    </row>
    <row r="2313" spans="1:2" x14ac:dyDescent="0.25">
      <c r="A2313" s="7">
        <v>2308</v>
      </c>
      <c r="B2313" s="7" t="str">
        <f>"00636578"</f>
        <v>00636578</v>
      </c>
    </row>
    <row r="2314" spans="1:2" x14ac:dyDescent="0.25">
      <c r="A2314" s="7">
        <v>2309</v>
      </c>
      <c r="B2314" s="7" t="str">
        <f>"00758934"</f>
        <v>00758934</v>
      </c>
    </row>
    <row r="2315" spans="1:2" x14ac:dyDescent="0.25">
      <c r="A2315" s="7">
        <v>2310</v>
      </c>
      <c r="B2315" s="7" t="str">
        <f>"201411001887"</f>
        <v>201411001887</v>
      </c>
    </row>
    <row r="2316" spans="1:2" x14ac:dyDescent="0.25">
      <c r="A2316" s="7">
        <v>2311</v>
      </c>
      <c r="B2316" s="7" t="str">
        <f>"200802001290"</f>
        <v>200802001290</v>
      </c>
    </row>
    <row r="2317" spans="1:2" x14ac:dyDescent="0.25">
      <c r="A2317" s="7">
        <v>2312</v>
      </c>
      <c r="B2317" s="7" t="str">
        <f>"00011852"</f>
        <v>00011852</v>
      </c>
    </row>
    <row r="2318" spans="1:2" x14ac:dyDescent="0.25">
      <c r="A2318" s="7">
        <v>2313</v>
      </c>
      <c r="B2318" s="7" t="str">
        <f>"201208000055"</f>
        <v>201208000055</v>
      </c>
    </row>
    <row r="2319" spans="1:2" x14ac:dyDescent="0.25">
      <c r="A2319" s="7">
        <v>2314</v>
      </c>
      <c r="B2319" s="7" t="str">
        <f>"00224406"</f>
        <v>00224406</v>
      </c>
    </row>
    <row r="2320" spans="1:2" x14ac:dyDescent="0.25">
      <c r="A2320" s="7">
        <v>2315</v>
      </c>
      <c r="B2320" s="7" t="str">
        <f>"00506833"</f>
        <v>00506833</v>
      </c>
    </row>
    <row r="2321" spans="1:2" x14ac:dyDescent="0.25">
      <c r="A2321" s="7">
        <v>2316</v>
      </c>
      <c r="B2321" s="7" t="str">
        <f>"00662387"</f>
        <v>00662387</v>
      </c>
    </row>
    <row r="2322" spans="1:2" x14ac:dyDescent="0.25">
      <c r="A2322" s="7">
        <v>2317</v>
      </c>
      <c r="B2322" s="7" t="str">
        <f>"201512000722"</f>
        <v>201512000722</v>
      </c>
    </row>
    <row r="2323" spans="1:2" x14ac:dyDescent="0.25">
      <c r="A2323" s="7">
        <v>2318</v>
      </c>
      <c r="B2323" s="7" t="str">
        <f>"00810894"</f>
        <v>00810894</v>
      </c>
    </row>
    <row r="2324" spans="1:2" x14ac:dyDescent="0.25">
      <c r="A2324" s="7">
        <v>2319</v>
      </c>
      <c r="B2324" s="7" t="str">
        <f>"201410004156"</f>
        <v>201410004156</v>
      </c>
    </row>
    <row r="2325" spans="1:2" x14ac:dyDescent="0.25">
      <c r="A2325" s="7">
        <v>2320</v>
      </c>
      <c r="B2325" s="7" t="str">
        <f>"00002886"</f>
        <v>00002886</v>
      </c>
    </row>
    <row r="2326" spans="1:2" x14ac:dyDescent="0.25">
      <c r="A2326" s="7">
        <v>2321</v>
      </c>
      <c r="B2326" s="7" t="str">
        <f>"201511042599"</f>
        <v>201511042599</v>
      </c>
    </row>
    <row r="2327" spans="1:2" x14ac:dyDescent="0.25">
      <c r="A2327" s="7">
        <v>2322</v>
      </c>
      <c r="B2327" s="7" t="str">
        <f>"201501000183"</f>
        <v>201501000183</v>
      </c>
    </row>
    <row r="2328" spans="1:2" x14ac:dyDescent="0.25">
      <c r="A2328" s="7">
        <v>2323</v>
      </c>
      <c r="B2328" s="7" t="str">
        <f>"201401002220"</f>
        <v>201401002220</v>
      </c>
    </row>
    <row r="2329" spans="1:2" x14ac:dyDescent="0.25">
      <c r="A2329" s="7">
        <v>2324</v>
      </c>
      <c r="B2329" s="7" t="str">
        <f>"201512005097"</f>
        <v>201512005097</v>
      </c>
    </row>
    <row r="2330" spans="1:2" x14ac:dyDescent="0.25">
      <c r="A2330" s="7">
        <v>2325</v>
      </c>
      <c r="B2330" s="7" t="str">
        <f>"00825707"</f>
        <v>00825707</v>
      </c>
    </row>
    <row r="2331" spans="1:2" x14ac:dyDescent="0.25">
      <c r="A2331" s="7">
        <v>2326</v>
      </c>
      <c r="B2331" s="7" t="str">
        <f>"201511041301"</f>
        <v>201511041301</v>
      </c>
    </row>
    <row r="2332" spans="1:2" x14ac:dyDescent="0.25">
      <c r="A2332" s="7">
        <v>2327</v>
      </c>
      <c r="B2332" s="7" t="str">
        <f>"00716338"</f>
        <v>00716338</v>
      </c>
    </row>
    <row r="2333" spans="1:2" x14ac:dyDescent="0.25">
      <c r="A2333" s="7">
        <v>2328</v>
      </c>
      <c r="B2333" s="7" t="str">
        <f>"00755849"</f>
        <v>00755849</v>
      </c>
    </row>
    <row r="2334" spans="1:2" x14ac:dyDescent="0.25">
      <c r="A2334" s="7">
        <v>2329</v>
      </c>
      <c r="B2334" s="7" t="str">
        <f>"201402009932"</f>
        <v>201402009932</v>
      </c>
    </row>
    <row r="2335" spans="1:2" x14ac:dyDescent="0.25">
      <c r="A2335" s="7">
        <v>2330</v>
      </c>
      <c r="B2335" s="7" t="str">
        <f>"00129500"</f>
        <v>00129500</v>
      </c>
    </row>
    <row r="2336" spans="1:2" x14ac:dyDescent="0.25">
      <c r="A2336" s="7">
        <v>2331</v>
      </c>
      <c r="B2336" s="7" t="str">
        <f>"201402012088"</f>
        <v>201402012088</v>
      </c>
    </row>
    <row r="2337" spans="1:2" x14ac:dyDescent="0.25">
      <c r="A2337" s="7">
        <v>2332</v>
      </c>
      <c r="B2337" s="7" t="str">
        <f>"200802001559"</f>
        <v>200802001559</v>
      </c>
    </row>
    <row r="2338" spans="1:2" x14ac:dyDescent="0.25">
      <c r="A2338" s="7">
        <v>2333</v>
      </c>
      <c r="B2338" s="7" t="str">
        <f>"00501164"</f>
        <v>00501164</v>
      </c>
    </row>
    <row r="2339" spans="1:2" x14ac:dyDescent="0.25">
      <c r="A2339" s="7">
        <v>2334</v>
      </c>
      <c r="B2339" s="7" t="str">
        <f>"201405000207"</f>
        <v>201405000207</v>
      </c>
    </row>
    <row r="2340" spans="1:2" x14ac:dyDescent="0.25">
      <c r="A2340" s="7">
        <v>2335</v>
      </c>
      <c r="B2340" s="7" t="str">
        <f>"00352965"</f>
        <v>00352965</v>
      </c>
    </row>
    <row r="2341" spans="1:2" x14ac:dyDescent="0.25">
      <c r="A2341" s="7">
        <v>2336</v>
      </c>
      <c r="B2341" s="7" t="str">
        <f>"201511042857"</f>
        <v>201511042857</v>
      </c>
    </row>
    <row r="2342" spans="1:2" x14ac:dyDescent="0.25">
      <c r="A2342" s="7">
        <v>2337</v>
      </c>
      <c r="B2342" s="7" t="str">
        <f>"201301000004"</f>
        <v>201301000004</v>
      </c>
    </row>
    <row r="2343" spans="1:2" x14ac:dyDescent="0.25">
      <c r="A2343" s="7">
        <v>2338</v>
      </c>
      <c r="B2343" s="7" t="str">
        <f>"00872780"</f>
        <v>00872780</v>
      </c>
    </row>
    <row r="2344" spans="1:2" x14ac:dyDescent="0.25">
      <c r="A2344" s="7">
        <v>2339</v>
      </c>
      <c r="B2344" s="7" t="str">
        <f>"201406012540"</f>
        <v>201406012540</v>
      </c>
    </row>
    <row r="2345" spans="1:2" x14ac:dyDescent="0.25">
      <c r="A2345" s="7">
        <v>2340</v>
      </c>
      <c r="B2345" s="7" t="str">
        <f>"00830627"</f>
        <v>00830627</v>
      </c>
    </row>
    <row r="2346" spans="1:2" x14ac:dyDescent="0.25">
      <c r="A2346" s="7">
        <v>2341</v>
      </c>
      <c r="B2346" s="7" t="str">
        <f>"00113769"</f>
        <v>00113769</v>
      </c>
    </row>
    <row r="2347" spans="1:2" x14ac:dyDescent="0.25">
      <c r="A2347" s="7">
        <v>2342</v>
      </c>
      <c r="B2347" s="7" t="str">
        <f>"201410002042"</f>
        <v>201410002042</v>
      </c>
    </row>
    <row r="2348" spans="1:2" x14ac:dyDescent="0.25">
      <c r="A2348" s="7">
        <v>2343</v>
      </c>
      <c r="B2348" s="7" t="str">
        <f>"00777945"</f>
        <v>00777945</v>
      </c>
    </row>
    <row r="2349" spans="1:2" x14ac:dyDescent="0.25">
      <c r="A2349" s="7">
        <v>2344</v>
      </c>
      <c r="B2349" s="7" t="str">
        <f>"00109066"</f>
        <v>00109066</v>
      </c>
    </row>
    <row r="2350" spans="1:2" x14ac:dyDescent="0.25">
      <c r="A2350" s="7">
        <v>2345</v>
      </c>
      <c r="B2350" s="7" t="str">
        <f>"00240404"</f>
        <v>00240404</v>
      </c>
    </row>
    <row r="2351" spans="1:2" x14ac:dyDescent="0.25">
      <c r="A2351" s="7">
        <v>2346</v>
      </c>
      <c r="B2351" s="7" t="str">
        <f>"201409001512"</f>
        <v>201409001512</v>
      </c>
    </row>
    <row r="2352" spans="1:2" x14ac:dyDescent="0.25">
      <c r="A2352" s="7">
        <v>2347</v>
      </c>
      <c r="B2352" s="7" t="str">
        <f>"201402010480"</f>
        <v>201402010480</v>
      </c>
    </row>
    <row r="2353" spans="1:2" x14ac:dyDescent="0.25">
      <c r="A2353" s="7">
        <v>2348</v>
      </c>
      <c r="B2353" s="7" t="str">
        <f>"00010592"</f>
        <v>00010592</v>
      </c>
    </row>
    <row r="2354" spans="1:2" x14ac:dyDescent="0.25">
      <c r="A2354" s="7">
        <v>2349</v>
      </c>
      <c r="B2354" s="7" t="str">
        <f>"00597487"</f>
        <v>00597487</v>
      </c>
    </row>
    <row r="2355" spans="1:2" x14ac:dyDescent="0.25">
      <c r="A2355" s="7">
        <v>2350</v>
      </c>
      <c r="B2355" s="7" t="str">
        <f>"00812307"</f>
        <v>00812307</v>
      </c>
    </row>
    <row r="2356" spans="1:2" x14ac:dyDescent="0.25">
      <c r="A2356" s="7">
        <v>2351</v>
      </c>
      <c r="B2356" s="7" t="str">
        <f>"00876590"</f>
        <v>00876590</v>
      </c>
    </row>
    <row r="2357" spans="1:2" x14ac:dyDescent="0.25">
      <c r="A2357" s="7">
        <v>2352</v>
      </c>
      <c r="B2357" s="7" t="str">
        <f>"00011403"</f>
        <v>00011403</v>
      </c>
    </row>
    <row r="2358" spans="1:2" x14ac:dyDescent="0.25">
      <c r="A2358" s="7">
        <v>2353</v>
      </c>
      <c r="B2358" s="7" t="str">
        <f>"00875650"</f>
        <v>00875650</v>
      </c>
    </row>
    <row r="2359" spans="1:2" x14ac:dyDescent="0.25">
      <c r="A2359" s="7">
        <v>2354</v>
      </c>
      <c r="B2359" s="7" t="str">
        <f>"00214325"</f>
        <v>00214325</v>
      </c>
    </row>
    <row r="2360" spans="1:2" x14ac:dyDescent="0.25">
      <c r="A2360" s="7">
        <v>2355</v>
      </c>
      <c r="B2360" s="7" t="str">
        <f>"00846465"</f>
        <v>00846465</v>
      </c>
    </row>
    <row r="2361" spans="1:2" x14ac:dyDescent="0.25">
      <c r="A2361" s="7">
        <v>2356</v>
      </c>
      <c r="B2361" s="7" t="str">
        <f>"00010276"</f>
        <v>00010276</v>
      </c>
    </row>
    <row r="2362" spans="1:2" x14ac:dyDescent="0.25">
      <c r="A2362" s="7">
        <v>2357</v>
      </c>
      <c r="B2362" s="7" t="str">
        <f>"00625397"</f>
        <v>00625397</v>
      </c>
    </row>
    <row r="2363" spans="1:2" x14ac:dyDescent="0.25">
      <c r="A2363" s="7">
        <v>2358</v>
      </c>
      <c r="B2363" s="7" t="str">
        <f>"00870632"</f>
        <v>00870632</v>
      </c>
    </row>
    <row r="2364" spans="1:2" x14ac:dyDescent="0.25">
      <c r="A2364" s="7">
        <v>2359</v>
      </c>
      <c r="B2364" s="7" t="str">
        <f>"00651277"</f>
        <v>00651277</v>
      </c>
    </row>
    <row r="2365" spans="1:2" x14ac:dyDescent="0.25">
      <c r="A2365" s="7">
        <v>2360</v>
      </c>
      <c r="B2365" s="7" t="str">
        <f>"00746360"</f>
        <v>00746360</v>
      </c>
    </row>
    <row r="2366" spans="1:2" x14ac:dyDescent="0.25">
      <c r="A2366" s="7">
        <v>2361</v>
      </c>
      <c r="B2366" s="7" t="str">
        <f>"00872761"</f>
        <v>00872761</v>
      </c>
    </row>
    <row r="2367" spans="1:2" x14ac:dyDescent="0.25">
      <c r="A2367" s="7">
        <v>2362</v>
      </c>
      <c r="B2367" s="7" t="str">
        <f>"00872524"</f>
        <v>00872524</v>
      </c>
    </row>
    <row r="2368" spans="1:2" x14ac:dyDescent="0.25">
      <c r="A2368" s="7">
        <v>2363</v>
      </c>
      <c r="B2368" s="7" t="str">
        <f>"00782015"</f>
        <v>00782015</v>
      </c>
    </row>
    <row r="2369" spans="1:2" x14ac:dyDescent="0.25">
      <c r="A2369" s="7">
        <v>2364</v>
      </c>
      <c r="B2369" s="7" t="str">
        <f>"00857759"</f>
        <v>00857759</v>
      </c>
    </row>
    <row r="2370" spans="1:2" x14ac:dyDescent="0.25">
      <c r="A2370" s="7">
        <v>2365</v>
      </c>
      <c r="B2370" s="7" t="str">
        <f>"00773969"</f>
        <v>00773969</v>
      </c>
    </row>
    <row r="2371" spans="1:2" x14ac:dyDescent="0.25">
      <c r="A2371" s="7">
        <v>2366</v>
      </c>
      <c r="B2371" s="7" t="str">
        <f>"201511034920"</f>
        <v>201511034920</v>
      </c>
    </row>
    <row r="2372" spans="1:2" x14ac:dyDescent="0.25">
      <c r="A2372" s="7">
        <v>2367</v>
      </c>
      <c r="B2372" s="7" t="str">
        <f>"00869619"</f>
        <v>00869619</v>
      </c>
    </row>
    <row r="2373" spans="1:2" x14ac:dyDescent="0.25">
      <c r="A2373" s="7">
        <v>2368</v>
      </c>
      <c r="B2373" s="7" t="str">
        <f>"00852961"</f>
        <v>00852961</v>
      </c>
    </row>
    <row r="2374" spans="1:2" x14ac:dyDescent="0.25">
      <c r="A2374" s="7">
        <v>2369</v>
      </c>
      <c r="B2374" s="7" t="str">
        <f>"00319492"</f>
        <v>00319492</v>
      </c>
    </row>
    <row r="2375" spans="1:2" x14ac:dyDescent="0.25">
      <c r="A2375" s="7">
        <v>2370</v>
      </c>
      <c r="B2375" s="7" t="str">
        <f>"201406008297"</f>
        <v>201406008297</v>
      </c>
    </row>
    <row r="2376" spans="1:2" x14ac:dyDescent="0.25">
      <c r="A2376" s="7">
        <v>2371</v>
      </c>
      <c r="B2376" s="7" t="str">
        <f>"201402000162"</f>
        <v>201402000162</v>
      </c>
    </row>
    <row r="2377" spans="1:2" x14ac:dyDescent="0.25">
      <c r="A2377" s="7">
        <v>2372</v>
      </c>
      <c r="B2377" s="7" t="str">
        <f>"201406003353"</f>
        <v>201406003353</v>
      </c>
    </row>
    <row r="2378" spans="1:2" x14ac:dyDescent="0.25">
      <c r="A2378" s="7">
        <v>2373</v>
      </c>
      <c r="B2378" s="7" t="str">
        <f>"00012569"</f>
        <v>00012569</v>
      </c>
    </row>
    <row r="2379" spans="1:2" x14ac:dyDescent="0.25">
      <c r="A2379" s="7">
        <v>2374</v>
      </c>
      <c r="B2379" s="7" t="str">
        <f>"00714175"</f>
        <v>00714175</v>
      </c>
    </row>
    <row r="2380" spans="1:2" x14ac:dyDescent="0.25">
      <c r="A2380" s="7">
        <v>2375</v>
      </c>
      <c r="B2380" s="7" t="str">
        <f>"00664470"</f>
        <v>00664470</v>
      </c>
    </row>
    <row r="2381" spans="1:2" x14ac:dyDescent="0.25">
      <c r="A2381" s="7">
        <v>2376</v>
      </c>
      <c r="B2381" s="7" t="str">
        <f>"00489144"</f>
        <v>00489144</v>
      </c>
    </row>
    <row r="2382" spans="1:2" x14ac:dyDescent="0.25">
      <c r="A2382" s="7">
        <v>2377</v>
      </c>
      <c r="B2382" s="7" t="str">
        <f>"00742206"</f>
        <v>00742206</v>
      </c>
    </row>
    <row r="2383" spans="1:2" x14ac:dyDescent="0.25">
      <c r="A2383" s="7">
        <v>2378</v>
      </c>
      <c r="B2383" s="7" t="str">
        <f>"00851991"</f>
        <v>00851991</v>
      </c>
    </row>
    <row r="2384" spans="1:2" x14ac:dyDescent="0.25">
      <c r="A2384" s="7">
        <v>2379</v>
      </c>
      <c r="B2384" s="7" t="str">
        <f>"00821161"</f>
        <v>00821161</v>
      </c>
    </row>
    <row r="2385" spans="1:2" x14ac:dyDescent="0.25">
      <c r="A2385" s="7">
        <v>2380</v>
      </c>
      <c r="B2385" s="7" t="str">
        <f>"201405000386"</f>
        <v>201405000386</v>
      </c>
    </row>
    <row r="2386" spans="1:2" x14ac:dyDescent="0.25">
      <c r="A2386" s="7">
        <v>2381</v>
      </c>
      <c r="B2386" s="7" t="str">
        <f>"00791856"</f>
        <v>00791856</v>
      </c>
    </row>
    <row r="2387" spans="1:2" x14ac:dyDescent="0.25">
      <c r="A2387" s="7">
        <v>2382</v>
      </c>
      <c r="B2387" s="7" t="str">
        <f>"00773612"</f>
        <v>00773612</v>
      </c>
    </row>
    <row r="2388" spans="1:2" x14ac:dyDescent="0.25">
      <c r="A2388" s="7">
        <v>2383</v>
      </c>
      <c r="B2388" s="7" t="str">
        <f>"00112820"</f>
        <v>00112820</v>
      </c>
    </row>
    <row r="2389" spans="1:2" x14ac:dyDescent="0.25">
      <c r="A2389" s="7">
        <v>2384</v>
      </c>
      <c r="B2389" s="7" t="str">
        <f>"00011528"</f>
        <v>00011528</v>
      </c>
    </row>
    <row r="2390" spans="1:2" x14ac:dyDescent="0.25">
      <c r="A2390" s="7">
        <v>2385</v>
      </c>
      <c r="B2390" s="7" t="str">
        <f>"00761744"</f>
        <v>00761744</v>
      </c>
    </row>
    <row r="2391" spans="1:2" x14ac:dyDescent="0.25">
      <c r="A2391" s="7">
        <v>2386</v>
      </c>
      <c r="B2391" s="7" t="str">
        <f>"200801008698"</f>
        <v>200801008698</v>
      </c>
    </row>
    <row r="2392" spans="1:2" x14ac:dyDescent="0.25">
      <c r="A2392" s="7">
        <v>2387</v>
      </c>
      <c r="B2392" s="7" t="str">
        <f>"00807417"</f>
        <v>00807417</v>
      </c>
    </row>
    <row r="2393" spans="1:2" x14ac:dyDescent="0.25">
      <c r="A2393" s="7">
        <v>2388</v>
      </c>
      <c r="B2393" s="7" t="str">
        <f>"00005705"</f>
        <v>00005705</v>
      </c>
    </row>
    <row r="2394" spans="1:2" x14ac:dyDescent="0.25">
      <c r="A2394" s="7">
        <v>2389</v>
      </c>
      <c r="B2394" s="7" t="str">
        <f>"201402012078"</f>
        <v>201402012078</v>
      </c>
    </row>
    <row r="2395" spans="1:2" x14ac:dyDescent="0.25">
      <c r="A2395" s="7">
        <v>2390</v>
      </c>
      <c r="B2395" s="7" t="str">
        <f>"201601000758"</f>
        <v>201601000758</v>
      </c>
    </row>
    <row r="2396" spans="1:2" x14ac:dyDescent="0.25">
      <c r="A2396" s="7">
        <v>2391</v>
      </c>
      <c r="B2396" s="7" t="str">
        <f>"200811000291"</f>
        <v>200811000291</v>
      </c>
    </row>
    <row r="2397" spans="1:2" x14ac:dyDescent="0.25">
      <c r="A2397" s="7">
        <v>2392</v>
      </c>
      <c r="B2397" s="7" t="str">
        <f>"00657633"</f>
        <v>00657633</v>
      </c>
    </row>
    <row r="2398" spans="1:2" x14ac:dyDescent="0.25">
      <c r="A2398" s="7">
        <v>2393</v>
      </c>
      <c r="B2398" s="7" t="str">
        <f>"00145514"</f>
        <v>00145514</v>
      </c>
    </row>
    <row r="2399" spans="1:2" x14ac:dyDescent="0.25">
      <c r="A2399" s="7">
        <v>2394</v>
      </c>
      <c r="B2399" s="7" t="str">
        <f>"201506004213"</f>
        <v>201506004213</v>
      </c>
    </row>
    <row r="2400" spans="1:2" x14ac:dyDescent="0.25">
      <c r="A2400" s="7">
        <v>2395</v>
      </c>
      <c r="B2400" s="7" t="str">
        <f>"00623490"</f>
        <v>00623490</v>
      </c>
    </row>
    <row r="2401" spans="1:2" x14ac:dyDescent="0.25">
      <c r="A2401" s="7">
        <v>2396</v>
      </c>
      <c r="B2401" s="7" t="str">
        <f>"201604002383"</f>
        <v>201604002383</v>
      </c>
    </row>
    <row r="2402" spans="1:2" x14ac:dyDescent="0.25">
      <c r="A2402" s="7">
        <v>2397</v>
      </c>
      <c r="B2402" s="7" t="str">
        <f>"00872172"</f>
        <v>00872172</v>
      </c>
    </row>
    <row r="2403" spans="1:2" x14ac:dyDescent="0.25">
      <c r="A2403" s="7">
        <v>2398</v>
      </c>
      <c r="B2403" s="7" t="str">
        <f>"00543548"</f>
        <v>00543548</v>
      </c>
    </row>
    <row r="2404" spans="1:2" x14ac:dyDescent="0.25">
      <c r="A2404" s="7">
        <v>2399</v>
      </c>
      <c r="B2404" s="7" t="str">
        <f>"00248111"</f>
        <v>00248111</v>
      </c>
    </row>
    <row r="2405" spans="1:2" x14ac:dyDescent="0.25">
      <c r="A2405" s="7">
        <v>2400</v>
      </c>
      <c r="B2405" s="7" t="str">
        <f>"00407230"</f>
        <v>00407230</v>
      </c>
    </row>
    <row r="2406" spans="1:2" x14ac:dyDescent="0.25">
      <c r="A2406" s="7">
        <v>2401</v>
      </c>
      <c r="B2406" s="7" t="str">
        <f>"00824575"</f>
        <v>00824575</v>
      </c>
    </row>
    <row r="2407" spans="1:2" x14ac:dyDescent="0.25">
      <c r="A2407" s="7">
        <v>2402</v>
      </c>
      <c r="B2407" s="7" t="str">
        <f>"00875345"</f>
        <v>00875345</v>
      </c>
    </row>
    <row r="2408" spans="1:2" x14ac:dyDescent="0.25">
      <c r="A2408" s="7">
        <v>2403</v>
      </c>
      <c r="B2408" s="7" t="str">
        <f>"00774619"</f>
        <v>00774619</v>
      </c>
    </row>
    <row r="2409" spans="1:2" x14ac:dyDescent="0.25">
      <c r="A2409" s="7">
        <v>2404</v>
      </c>
      <c r="B2409" s="7" t="str">
        <f>"00873897"</f>
        <v>00873897</v>
      </c>
    </row>
    <row r="2410" spans="1:2" x14ac:dyDescent="0.25">
      <c r="A2410" s="7">
        <v>2405</v>
      </c>
      <c r="B2410" s="7" t="str">
        <f>"200801006787"</f>
        <v>200801006787</v>
      </c>
    </row>
    <row r="2411" spans="1:2" x14ac:dyDescent="0.25">
      <c r="A2411" s="7">
        <v>2406</v>
      </c>
      <c r="B2411" s="7" t="str">
        <f>"201402009382"</f>
        <v>201402009382</v>
      </c>
    </row>
    <row r="2412" spans="1:2" x14ac:dyDescent="0.25">
      <c r="A2412" s="7">
        <v>2407</v>
      </c>
      <c r="B2412" s="7" t="str">
        <f>"201411003619"</f>
        <v>201411003619</v>
      </c>
    </row>
    <row r="2413" spans="1:2" x14ac:dyDescent="0.25">
      <c r="A2413" s="7">
        <v>2408</v>
      </c>
      <c r="B2413" s="7" t="str">
        <f>"200802002924"</f>
        <v>200802002924</v>
      </c>
    </row>
    <row r="2414" spans="1:2" x14ac:dyDescent="0.25">
      <c r="A2414" s="7">
        <v>2409</v>
      </c>
      <c r="B2414" s="7" t="str">
        <f>"00870044"</f>
        <v>00870044</v>
      </c>
    </row>
    <row r="2415" spans="1:2" x14ac:dyDescent="0.25">
      <c r="A2415" s="7">
        <v>2410</v>
      </c>
      <c r="B2415" s="7" t="str">
        <f>"201411002663"</f>
        <v>201411002663</v>
      </c>
    </row>
    <row r="2416" spans="1:2" x14ac:dyDescent="0.25">
      <c r="A2416" s="7">
        <v>2411</v>
      </c>
      <c r="B2416" s="7" t="str">
        <f>"201412000022"</f>
        <v>201412000022</v>
      </c>
    </row>
    <row r="2417" spans="1:2" x14ac:dyDescent="0.25">
      <c r="A2417" s="7">
        <v>2412</v>
      </c>
      <c r="B2417" s="7" t="str">
        <f>"201402011300"</f>
        <v>201402011300</v>
      </c>
    </row>
    <row r="2418" spans="1:2" x14ac:dyDescent="0.25">
      <c r="A2418" s="7">
        <v>2413</v>
      </c>
      <c r="B2418" s="7" t="str">
        <f>"00874537"</f>
        <v>00874537</v>
      </c>
    </row>
    <row r="2419" spans="1:2" x14ac:dyDescent="0.25">
      <c r="A2419" s="7">
        <v>2414</v>
      </c>
      <c r="B2419" s="7" t="str">
        <f>"201412001694"</f>
        <v>201412001694</v>
      </c>
    </row>
    <row r="2420" spans="1:2" x14ac:dyDescent="0.25">
      <c r="A2420" s="7">
        <v>2415</v>
      </c>
      <c r="B2420" s="7" t="str">
        <f>"201410006391"</f>
        <v>201410006391</v>
      </c>
    </row>
    <row r="2421" spans="1:2" x14ac:dyDescent="0.25">
      <c r="A2421" s="7">
        <v>2416</v>
      </c>
      <c r="B2421" s="7" t="str">
        <f>"00876305"</f>
        <v>00876305</v>
      </c>
    </row>
    <row r="2422" spans="1:2" x14ac:dyDescent="0.25">
      <c r="A2422" s="7">
        <v>2417</v>
      </c>
      <c r="B2422" s="7" t="str">
        <f>"00876333"</f>
        <v>00876333</v>
      </c>
    </row>
    <row r="2423" spans="1:2" x14ac:dyDescent="0.25">
      <c r="A2423" s="7">
        <v>2418</v>
      </c>
      <c r="B2423" s="7" t="str">
        <f>"00873045"</f>
        <v>00873045</v>
      </c>
    </row>
    <row r="2424" spans="1:2" x14ac:dyDescent="0.25">
      <c r="A2424" s="7">
        <v>2419</v>
      </c>
      <c r="B2424" s="7" t="str">
        <f>"00873850"</f>
        <v>00873850</v>
      </c>
    </row>
    <row r="2425" spans="1:2" x14ac:dyDescent="0.25">
      <c r="A2425" s="7">
        <v>2420</v>
      </c>
      <c r="B2425" s="7" t="str">
        <f>"00874283"</f>
        <v>00874283</v>
      </c>
    </row>
    <row r="2426" spans="1:2" x14ac:dyDescent="0.25">
      <c r="A2426" s="7">
        <v>2421</v>
      </c>
      <c r="B2426" s="7" t="str">
        <f>"201411001742"</f>
        <v>201411001742</v>
      </c>
    </row>
    <row r="2427" spans="1:2" x14ac:dyDescent="0.25">
      <c r="A2427" s="7">
        <v>2422</v>
      </c>
      <c r="B2427" s="7" t="str">
        <f>"00431604"</f>
        <v>00431604</v>
      </c>
    </row>
    <row r="2428" spans="1:2" x14ac:dyDescent="0.25">
      <c r="A2428" s="7">
        <v>2423</v>
      </c>
      <c r="B2428" s="7" t="str">
        <f>"00543068"</f>
        <v>00543068</v>
      </c>
    </row>
    <row r="2429" spans="1:2" x14ac:dyDescent="0.25">
      <c r="A2429" s="7">
        <v>2424</v>
      </c>
      <c r="B2429" s="7" t="str">
        <f>"201411000810"</f>
        <v>201411000810</v>
      </c>
    </row>
    <row r="2430" spans="1:2" x14ac:dyDescent="0.25">
      <c r="A2430" s="7">
        <v>2425</v>
      </c>
      <c r="B2430" s="7" t="str">
        <f>"00826730"</f>
        <v>00826730</v>
      </c>
    </row>
    <row r="2431" spans="1:2" x14ac:dyDescent="0.25">
      <c r="A2431" s="7">
        <v>2426</v>
      </c>
      <c r="B2431" s="7" t="str">
        <f>"00010618"</f>
        <v>00010618</v>
      </c>
    </row>
    <row r="2432" spans="1:2" x14ac:dyDescent="0.25">
      <c r="A2432" s="7">
        <v>2427</v>
      </c>
      <c r="B2432" s="7" t="str">
        <f>"201410000606"</f>
        <v>201410000606</v>
      </c>
    </row>
    <row r="2433" spans="1:2" x14ac:dyDescent="0.25">
      <c r="A2433" s="7">
        <v>2428</v>
      </c>
      <c r="B2433" s="7" t="str">
        <f>"00872776"</f>
        <v>00872776</v>
      </c>
    </row>
    <row r="2434" spans="1:2" x14ac:dyDescent="0.25">
      <c r="A2434" s="7">
        <v>2429</v>
      </c>
      <c r="B2434" s="7" t="str">
        <f>"00111586"</f>
        <v>00111586</v>
      </c>
    </row>
    <row r="2435" spans="1:2" x14ac:dyDescent="0.25">
      <c r="A2435" s="7">
        <v>2430</v>
      </c>
      <c r="B2435" s="7" t="str">
        <f>"00182875"</f>
        <v>00182875</v>
      </c>
    </row>
    <row r="2436" spans="1:2" x14ac:dyDescent="0.25">
      <c r="A2436" s="7">
        <v>2431</v>
      </c>
      <c r="B2436" s="7" t="str">
        <f>"201507002050"</f>
        <v>201507002050</v>
      </c>
    </row>
    <row r="2437" spans="1:2" x14ac:dyDescent="0.25">
      <c r="A2437" s="7">
        <v>2432</v>
      </c>
      <c r="B2437" s="7" t="str">
        <f>"201412007440"</f>
        <v>201412007440</v>
      </c>
    </row>
    <row r="2438" spans="1:2" x14ac:dyDescent="0.25">
      <c r="A2438" s="7">
        <v>2433</v>
      </c>
      <c r="B2438" s="7" t="str">
        <f>"201504004763"</f>
        <v>201504004763</v>
      </c>
    </row>
    <row r="2439" spans="1:2" x14ac:dyDescent="0.25">
      <c r="A2439" s="7">
        <v>2434</v>
      </c>
      <c r="B2439" s="7" t="str">
        <f>"201401000352"</f>
        <v>201401000352</v>
      </c>
    </row>
    <row r="2440" spans="1:2" x14ac:dyDescent="0.25">
      <c r="A2440" s="7">
        <v>2435</v>
      </c>
      <c r="B2440" s="7" t="str">
        <f>"00645860"</f>
        <v>00645860</v>
      </c>
    </row>
    <row r="2441" spans="1:2" x14ac:dyDescent="0.25">
      <c r="A2441" s="7">
        <v>2436</v>
      </c>
      <c r="B2441" s="7" t="str">
        <f>"201410012401"</f>
        <v>201410012401</v>
      </c>
    </row>
    <row r="2442" spans="1:2" x14ac:dyDescent="0.25">
      <c r="A2442" s="7">
        <v>2437</v>
      </c>
      <c r="B2442" s="7" t="str">
        <f>"201409001977"</f>
        <v>201409001977</v>
      </c>
    </row>
    <row r="2443" spans="1:2" x14ac:dyDescent="0.25">
      <c r="A2443" s="7">
        <v>2438</v>
      </c>
      <c r="B2443" s="7" t="str">
        <f>"201409003103"</f>
        <v>201409003103</v>
      </c>
    </row>
    <row r="2444" spans="1:2" x14ac:dyDescent="0.25">
      <c r="A2444" s="7">
        <v>2439</v>
      </c>
      <c r="B2444" s="7" t="str">
        <f>"201406003568"</f>
        <v>201406003568</v>
      </c>
    </row>
    <row r="2445" spans="1:2" x14ac:dyDescent="0.25">
      <c r="A2445" s="7">
        <v>2440</v>
      </c>
      <c r="B2445" s="7" t="str">
        <f>"00011259"</f>
        <v>00011259</v>
      </c>
    </row>
    <row r="2446" spans="1:2" x14ac:dyDescent="0.25">
      <c r="A2446" s="7">
        <v>2441</v>
      </c>
      <c r="B2446" s="7" t="str">
        <f>"201410002640"</f>
        <v>201410002640</v>
      </c>
    </row>
    <row r="2447" spans="1:2" x14ac:dyDescent="0.25">
      <c r="A2447" s="7">
        <v>2442</v>
      </c>
      <c r="B2447" s="7" t="str">
        <f>"201401002495"</f>
        <v>201401002495</v>
      </c>
    </row>
    <row r="2448" spans="1:2" x14ac:dyDescent="0.25">
      <c r="A2448" s="7">
        <v>2443</v>
      </c>
      <c r="B2448" s="7" t="str">
        <f>"00013010"</f>
        <v>00013010</v>
      </c>
    </row>
    <row r="2449" spans="1:2" x14ac:dyDescent="0.25">
      <c r="A2449" s="7">
        <v>2444</v>
      </c>
      <c r="B2449" s="7" t="str">
        <f>"00366742"</f>
        <v>00366742</v>
      </c>
    </row>
    <row r="2450" spans="1:2" x14ac:dyDescent="0.25">
      <c r="A2450" s="7">
        <v>2445</v>
      </c>
      <c r="B2450" s="7" t="str">
        <f>"00855830"</f>
        <v>00855830</v>
      </c>
    </row>
    <row r="2451" spans="1:2" x14ac:dyDescent="0.25">
      <c r="A2451" s="7">
        <v>2446</v>
      </c>
      <c r="B2451" s="7" t="str">
        <f>"201401000818"</f>
        <v>201401000818</v>
      </c>
    </row>
    <row r="2452" spans="1:2" x14ac:dyDescent="0.25">
      <c r="A2452" s="7">
        <v>2447</v>
      </c>
      <c r="B2452" s="7" t="str">
        <f>"201410001759"</f>
        <v>201410001759</v>
      </c>
    </row>
    <row r="2453" spans="1:2" x14ac:dyDescent="0.25">
      <c r="A2453" s="7">
        <v>2448</v>
      </c>
      <c r="B2453" s="7" t="str">
        <f>"201402001887"</f>
        <v>201402001887</v>
      </c>
    </row>
    <row r="2454" spans="1:2" x14ac:dyDescent="0.25">
      <c r="A2454" s="7">
        <v>2449</v>
      </c>
      <c r="B2454" s="7" t="str">
        <f>"200801001744"</f>
        <v>200801001744</v>
      </c>
    </row>
    <row r="2455" spans="1:2" x14ac:dyDescent="0.25">
      <c r="A2455" s="7">
        <v>2450</v>
      </c>
      <c r="B2455" s="7" t="str">
        <f>"201402008930"</f>
        <v>201402008930</v>
      </c>
    </row>
    <row r="2456" spans="1:2" x14ac:dyDescent="0.25">
      <c r="A2456" s="7">
        <v>2451</v>
      </c>
      <c r="B2456" s="7" t="str">
        <f>"00500548"</f>
        <v>00500548</v>
      </c>
    </row>
    <row r="2457" spans="1:2" x14ac:dyDescent="0.25">
      <c r="A2457" s="7">
        <v>2452</v>
      </c>
      <c r="B2457" s="7" t="str">
        <f>"201410001751"</f>
        <v>201410001751</v>
      </c>
    </row>
    <row r="2458" spans="1:2" x14ac:dyDescent="0.25">
      <c r="A2458" s="7">
        <v>2453</v>
      </c>
      <c r="B2458" s="7" t="str">
        <f>"00769257"</f>
        <v>00769257</v>
      </c>
    </row>
    <row r="2459" spans="1:2" x14ac:dyDescent="0.25">
      <c r="A2459" s="7">
        <v>2454</v>
      </c>
      <c r="B2459" s="7" t="str">
        <f>"00600788"</f>
        <v>00600788</v>
      </c>
    </row>
    <row r="2460" spans="1:2" x14ac:dyDescent="0.25">
      <c r="A2460" s="7">
        <v>2455</v>
      </c>
      <c r="B2460" s="7" t="str">
        <f>"00011747"</f>
        <v>00011747</v>
      </c>
    </row>
    <row r="2461" spans="1:2" x14ac:dyDescent="0.25">
      <c r="A2461" s="7">
        <v>2456</v>
      </c>
      <c r="B2461" s="7" t="str">
        <f>"200802011368"</f>
        <v>200802011368</v>
      </c>
    </row>
    <row r="2462" spans="1:2" x14ac:dyDescent="0.25">
      <c r="A2462" s="7">
        <v>2457</v>
      </c>
      <c r="B2462" s="7" t="str">
        <f>"201402002843"</f>
        <v>201402002843</v>
      </c>
    </row>
    <row r="2463" spans="1:2" x14ac:dyDescent="0.25">
      <c r="A2463" s="7">
        <v>2458</v>
      </c>
      <c r="B2463" s="7" t="str">
        <f>"201504003441"</f>
        <v>201504003441</v>
      </c>
    </row>
    <row r="2464" spans="1:2" x14ac:dyDescent="0.25">
      <c r="A2464" s="7">
        <v>2459</v>
      </c>
      <c r="B2464" s="7" t="str">
        <f>"200801000890"</f>
        <v>200801000890</v>
      </c>
    </row>
    <row r="2465" spans="1:2" x14ac:dyDescent="0.25">
      <c r="A2465" s="7">
        <v>2460</v>
      </c>
      <c r="B2465" s="7" t="str">
        <f>"201409001789"</f>
        <v>201409001789</v>
      </c>
    </row>
    <row r="2466" spans="1:2" x14ac:dyDescent="0.25">
      <c r="A2466" s="7">
        <v>2461</v>
      </c>
      <c r="B2466" s="7" t="str">
        <f>"00012609"</f>
        <v>00012609</v>
      </c>
    </row>
    <row r="2467" spans="1:2" x14ac:dyDescent="0.25">
      <c r="A2467" s="7">
        <v>2462</v>
      </c>
      <c r="B2467" s="7" t="str">
        <f>"00073491"</f>
        <v>00073491</v>
      </c>
    </row>
    <row r="2468" spans="1:2" x14ac:dyDescent="0.25">
      <c r="A2468" s="7">
        <v>2463</v>
      </c>
      <c r="B2468" s="7" t="str">
        <f>"00484550"</f>
        <v>00484550</v>
      </c>
    </row>
    <row r="2469" spans="1:2" x14ac:dyDescent="0.25">
      <c r="A2469" s="7">
        <v>2464</v>
      </c>
      <c r="B2469" s="7" t="str">
        <f>"200802002199"</f>
        <v>200802002199</v>
      </c>
    </row>
    <row r="2470" spans="1:2" x14ac:dyDescent="0.25">
      <c r="A2470" s="7">
        <v>2465</v>
      </c>
      <c r="B2470" s="7" t="str">
        <f>"00585122"</f>
        <v>00585122</v>
      </c>
    </row>
    <row r="2471" spans="1:2" x14ac:dyDescent="0.25">
      <c r="A2471" s="7">
        <v>2466</v>
      </c>
      <c r="B2471" s="7" t="str">
        <f>"201402003655"</f>
        <v>201402003655</v>
      </c>
    </row>
    <row r="2472" spans="1:2" x14ac:dyDescent="0.25">
      <c r="A2472" s="7">
        <v>2467</v>
      </c>
      <c r="B2472" s="7" t="str">
        <f>"201511026821"</f>
        <v>201511026821</v>
      </c>
    </row>
    <row r="2473" spans="1:2" x14ac:dyDescent="0.25">
      <c r="A2473" s="7">
        <v>2468</v>
      </c>
      <c r="B2473" s="7" t="str">
        <f>"200802006342"</f>
        <v>200802006342</v>
      </c>
    </row>
    <row r="2474" spans="1:2" x14ac:dyDescent="0.25">
      <c r="A2474" s="7">
        <v>2469</v>
      </c>
      <c r="B2474" s="7" t="str">
        <f>"200903000591"</f>
        <v>200903000591</v>
      </c>
    </row>
    <row r="2475" spans="1:2" x14ac:dyDescent="0.25">
      <c r="A2475" s="7">
        <v>2470</v>
      </c>
      <c r="B2475" s="7" t="str">
        <f>"00583693"</f>
        <v>00583693</v>
      </c>
    </row>
    <row r="2476" spans="1:2" x14ac:dyDescent="0.25">
      <c r="A2476" s="7">
        <v>2471</v>
      </c>
      <c r="B2476" s="7" t="str">
        <f>"00077697"</f>
        <v>00077697</v>
      </c>
    </row>
    <row r="2477" spans="1:2" x14ac:dyDescent="0.25">
      <c r="A2477" s="7">
        <v>2472</v>
      </c>
      <c r="B2477" s="7" t="str">
        <f>"201410009572"</f>
        <v>201410009572</v>
      </c>
    </row>
    <row r="2478" spans="1:2" x14ac:dyDescent="0.25">
      <c r="A2478" s="7">
        <v>2473</v>
      </c>
      <c r="B2478" s="7" t="str">
        <f>"00448657"</f>
        <v>00448657</v>
      </c>
    </row>
    <row r="2479" spans="1:2" x14ac:dyDescent="0.25">
      <c r="A2479" s="7">
        <v>2474</v>
      </c>
      <c r="B2479" s="7" t="str">
        <f>"201402009170"</f>
        <v>201402009170</v>
      </c>
    </row>
    <row r="2480" spans="1:2" x14ac:dyDescent="0.25">
      <c r="A2480" s="7">
        <v>2475</v>
      </c>
      <c r="B2480" s="7" t="str">
        <f>"00605768"</f>
        <v>00605768</v>
      </c>
    </row>
    <row r="2481" spans="1:2" x14ac:dyDescent="0.25">
      <c r="A2481" s="7">
        <v>2476</v>
      </c>
      <c r="B2481" s="7" t="str">
        <f>"00517564"</f>
        <v>00517564</v>
      </c>
    </row>
    <row r="2482" spans="1:2" x14ac:dyDescent="0.25">
      <c r="A2482" s="7">
        <v>2477</v>
      </c>
      <c r="B2482" s="7" t="str">
        <f>"200801007262"</f>
        <v>200801007262</v>
      </c>
    </row>
    <row r="2483" spans="1:2" x14ac:dyDescent="0.25">
      <c r="A2483" s="7">
        <v>2478</v>
      </c>
      <c r="B2483" s="7" t="str">
        <f>"00612532"</f>
        <v>00612532</v>
      </c>
    </row>
    <row r="2484" spans="1:2" x14ac:dyDescent="0.25">
      <c r="A2484" s="7">
        <v>2479</v>
      </c>
      <c r="B2484" s="7" t="str">
        <f>"201402008255"</f>
        <v>201402008255</v>
      </c>
    </row>
    <row r="2485" spans="1:2" x14ac:dyDescent="0.25">
      <c r="A2485" s="7">
        <v>2480</v>
      </c>
      <c r="B2485" s="7" t="str">
        <f>"201410012407"</f>
        <v>201410012407</v>
      </c>
    </row>
    <row r="2486" spans="1:2" x14ac:dyDescent="0.25">
      <c r="A2486" s="7">
        <v>2481</v>
      </c>
      <c r="B2486" s="7" t="str">
        <f>"201402010849"</f>
        <v>201402010849</v>
      </c>
    </row>
    <row r="2487" spans="1:2" x14ac:dyDescent="0.25">
      <c r="A2487" s="7">
        <v>2482</v>
      </c>
      <c r="B2487" s="7" t="str">
        <f>"201409004395"</f>
        <v>201409004395</v>
      </c>
    </row>
    <row r="2488" spans="1:2" x14ac:dyDescent="0.25">
      <c r="A2488" s="7">
        <v>2483</v>
      </c>
      <c r="B2488" s="7" t="str">
        <f>"201410008510"</f>
        <v>201410008510</v>
      </c>
    </row>
    <row r="2489" spans="1:2" x14ac:dyDescent="0.25">
      <c r="A2489" s="7">
        <v>2484</v>
      </c>
      <c r="B2489" s="7" t="str">
        <f>"201410011370"</f>
        <v>201410011370</v>
      </c>
    </row>
    <row r="2490" spans="1:2" x14ac:dyDescent="0.25">
      <c r="A2490" s="7">
        <v>2485</v>
      </c>
      <c r="B2490" s="7" t="str">
        <f>"201410009735"</f>
        <v>201410009735</v>
      </c>
    </row>
    <row r="2491" spans="1:2" x14ac:dyDescent="0.25">
      <c r="A2491" s="7">
        <v>2486</v>
      </c>
      <c r="B2491" s="7" t="str">
        <f>"201410006577"</f>
        <v>201410006577</v>
      </c>
    </row>
    <row r="2492" spans="1:2" x14ac:dyDescent="0.25">
      <c r="A2492" s="7">
        <v>2487</v>
      </c>
      <c r="B2492" s="7" t="str">
        <f>"201410006533"</f>
        <v>201410006533</v>
      </c>
    </row>
    <row r="2493" spans="1:2" x14ac:dyDescent="0.25">
      <c r="A2493" s="7">
        <v>2488</v>
      </c>
      <c r="B2493" s="7" t="str">
        <f>"200811001633"</f>
        <v>200811001633</v>
      </c>
    </row>
    <row r="2494" spans="1:2" x14ac:dyDescent="0.25">
      <c r="A2494" s="7">
        <v>2489</v>
      </c>
      <c r="B2494" s="7" t="str">
        <f>"201410009198"</f>
        <v>201410009198</v>
      </c>
    </row>
    <row r="2495" spans="1:2" x14ac:dyDescent="0.25">
      <c r="A2495" s="7">
        <v>2490</v>
      </c>
      <c r="B2495" s="7" t="str">
        <f>"00059810"</f>
        <v>00059810</v>
      </c>
    </row>
    <row r="2496" spans="1:2" x14ac:dyDescent="0.25">
      <c r="A2496" s="7">
        <v>2491</v>
      </c>
      <c r="B2496" s="7" t="str">
        <f>"00455646"</f>
        <v>00455646</v>
      </c>
    </row>
    <row r="2497" spans="1:2" x14ac:dyDescent="0.25">
      <c r="A2497" s="7">
        <v>2492</v>
      </c>
      <c r="B2497" s="7" t="str">
        <f>"201406012015"</f>
        <v>201406012015</v>
      </c>
    </row>
    <row r="2498" spans="1:2" x14ac:dyDescent="0.25">
      <c r="A2498" s="7">
        <v>2493</v>
      </c>
      <c r="B2498" s="7" t="str">
        <f>"201406003368"</f>
        <v>201406003368</v>
      </c>
    </row>
    <row r="2499" spans="1:2" x14ac:dyDescent="0.25">
      <c r="A2499" s="7">
        <v>2494</v>
      </c>
      <c r="B2499" s="7" t="str">
        <f>"200810000877"</f>
        <v>200810000877</v>
      </c>
    </row>
    <row r="2500" spans="1:2" x14ac:dyDescent="0.25">
      <c r="A2500" s="7">
        <v>2495</v>
      </c>
      <c r="B2500" s="7" t="str">
        <f>"00471328"</f>
        <v>00471328</v>
      </c>
    </row>
    <row r="2501" spans="1:2" x14ac:dyDescent="0.25">
      <c r="A2501" s="7">
        <v>2496</v>
      </c>
      <c r="B2501" s="7" t="str">
        <f>"00518622"</f>
        <v>00518622</v>
      </c>
    </row>
    <row r="2502" spans="1:2" x14ac:dyDescent="0.25">
      <c r="A2502" s="7">
        <v>2497</v>
      </c>
      <c r="B2502" s="7" t="str">
        <f>"00761709"</f>
        <v>00761709</v>
      </c>
    </row>
    <row r="2503" spans="1:2" x14ac:dyDescent="0.25">
      <c r="A2503" s="7">
        <v>2498</v>
      </c>
      <c r="B2503" s="7" t="str">
        <f>"00831319"</f>
        <v>00831319</v>
      </c>
    </row>
    <row r="2504" spans="1:2" x14ac:dyDescent="0.25">
      <c r="A2504" s="7">
        <v>2499</v>
      </c>
      <c r="B2504" s="7" t="str">
        <f>"00629318"</f>
        <v>00629318</v>
      </c>
    </row>
    <row r="2505" spans="1:2" x14ac:dyDescent="0.25">
      <c r="A2505" s="7">
        <v>2500</v>
      </c>
      <c r="B2505" s="7" t="str">
        <f>"00825745"</f>
        <v>00825745</v>
      </c>
    </row>
    <row r="2506" spans="1:2" x14ac:dyDescent="0.25">
      <c r="A2506" s="7">
        <v>2501</v>
      </c>
      <c r="B2506" s="7" t="str">
        <f>"00744866"</f>
        <v>00744866</v>
      </c>
    </row>
    <row r="2507" spans="1:2" x14ac:dyDescent="0.25">
      <c r="A2507" s="7">
        <v>2502</v>
      </c>
      <c r="B2507" s="7" t="str">
        <f>"200802005261"</f>
        <v>200802005261</v>
      </c>
    </row>
    <row r="2508" spans="1:2" x14ac:dyDescent="0.25">
      <c r="A2508" s="7">
        <v>2503</v>
      </c>
      <c r="B2508" s="7" t="str">
        <f>"201410009988"</f>
        <v>201410009988</v>
      </c>
    </row>
    <row r="2509" spans="1:2" x14ac:dyDescent="0.25">
      <c r="A2509" s="7">
        <v>2504</v>
      </c>
      <c r="B2509" s="7" t="str">
        <f>"201507003711"</f>
        <v>201507003711</v>
      </c>
    </row>
    <row r="2510" spans="1:2" x14ac:dyDescent="0.25">
      <c r="A2510" s="7">
        <v>2505</v>
      </c>
      <c r="B2510" s="7" t="str">
        <f>"200802001934"</f>
        <v>200802001934</v>
      </c>
    </row>
    <row r="2511" spans="1:2" x14ac:dyDescent="0.25">
      <c r="A2511" s="7">
        <v>2506</v>
      </c>
      <c r="B2511" s="7" t="str">
        <f>"201409006995"</f>
        <v>201409006995</v>
      </c>
    </row>
    <row r="2512" spans="1:2" x14ac:dyDescent="0.25">
      <c r="A2512" s="7">
        <v>2507</v>
      </c>
      <c r="B2512" s="7" t="str">
        <f>"00010619"</f>
        <v>00010619</v>
      </c>
    </row>
    <row r="2513" spans="1:2" x14ac:dyDescent="0.25">
      <c r="A2513" s="7">
        <v>2508</v>
      </c>
      <c r="B2513" s="7" t="str">
        <f>"00475766"</f>
        <v>00475766</v>
      </c>
    </row>
    <row r="2514" spans="1:2" x14ac:dyDescent="0.25">
      <c r="A2514" s="7">
        <v>2509</v>
      </c>
      <c r="B2514" s="7" t="str">
        <f>"200712001821"</f>
        <v>200712001821</v>
      </c>
    </row>
    <row r="2515" spans="1:2" x14ac:dyDescent="0.25">
      <c r="A2515" s="7">
        <v>2510</v>
      </c>
      <c r="B2515" s="7" t="str">
        <f>"201303000965"</f>
        <v>201303000965</v>
      </c>
    </row>
    <row r="2516" spans="1:2" x14ac:dyDescent="0.25">
      <c r="A2516" s="7">
        <v>2511</v>
      </c>
      <c r="B2516" s="7" t="str">
        <f>"00577613"</f>
        <v>00577613</v>
      </c>
    </row>
    <row r="2517" spans="1:2" x14ac:dyDescent="0.25">
      <c r="A2517" s="7">
        <v>2512</v>
      </c>
      <c r="B2517" s="7" t="str">
        <f>"201406018609"</f>
        <v>201406018609</v>
      </c>
    </row>
    <row r="2518" spans="1:2" x14ac:dyDescent="0.25">
      <c r="A2518" s="7">
        <v>2513</v>
      </c>
      <c r="B2518" s="7" t="str">
        <f>"00538924"</f>
        <v>00538924</v>
      </c>
    </row>
    <row r="2519" spans="1:2" x14ac:dyDescent="0.25">
      <c r="A2519" s="7">
        <v>2514</v>
      </c>
      <c r="B2519" s="7" t="str">
        <f>"00629215"</f>
        <v>00629215</v>
      </c>
    </row>
    <row r="2520" spans="1:2" x14ac:dyDescent="0.25">
      <c r="A2520" s="7">
        <v>2515</v>
      </c>
      <c r="B2520" s="7" t="str">
        <f>"201402004113"</f>
        <v>201402004113</v>
      </c>
    </row>
    <row r="2521" spans="1:2" x14ac:dyDescent="0.25">
      <c r="A2521" s="7">
        <v>2516</v>
      </c>
      <c r="B2521" s="7" t="str">
        <f>"00875501"</f>
        <v>00875501</v>
      </c>
    </row>
    <row r="2522" spans="1:2" x14ac:dyDescent="0.25">
      <c r="A2522" s="7">
        <v>2517</v>
      </c>
      <c r="B2522" s="7" t="str">
        <f>"201308000011"</f>
        <v>201308000011</v>
      </c>
    </row>
    <row r="2523" spans="1:2" x14ac:dyDescent="0.25">
      <c r="A2523" s="7">
        <v>2518</v>
      </c>
      <c r="B2523" s="7" t="str">
        <f>"00012127"</f>
        <v>00012127</v>
      </c>
    </row>
    <row r="2524" spans="1:2" x14ac:dyDescent="0.25">
      <c r="A2524" s="7">
        <v>2519</v>
      </c>
      <c r="B2524" s="7" t="str">
        <f>"00119258"</f>
        <v>00119258</v>
      </c>
    </row>
    <row r="2525" spans="1:2" x14ac:dyDescent="0.25">
      <c r="A2525" s="7">
        <v>2520</v>
      </c>
      <c r="B2525" s="7" t="str">
        <f>"200810000456"</f>
        <v>200810000456</v>
      </c>
    </row>
    <row r="2526" spans="1:2" x14ac:dyDescent="0.25">
      <c r="A2526" s="7">
        <v>2521</v>
      </c>
      <c r="B2526" s="7" t="str">
        <f>"201503000516"</f>
        <v>201503000516</v>
      </c>
    </row>
    <row r="2527" spans="1:2" x14ac:dyDescent="0.25">
      <c r="A2527" s="7">
        <v>2522</v>
      </c>
      <c r="B2527" s="7" t="str">
        <f>"201402008417"</f>
        <v>201402008417</v>
      </c>
    </row>
    <row r="2528" spans="1:2" x14ac:dyDescent="0.25">
      <c r="A2528" s="7">
        <v>2523</v>
      </c>
      <c r="B2528" s="7" t="str">
        <f>"00112108"</f>
        <v>00112108</v>
      </c>
    </row>
    <row r="2529" spans="1:2" x14ac:dyDescent="0.25">
      <c r="A2529" s="7">
        <v>2524</v>
      </c>
      <c r="B2529" s="7" t="str">
        <f>"00813668"</f>
        <v>00813668</v>
      </c>
    </row>
    <row r="2530" spans="1:2" x14ac:dyDescent="0.25">
      <c r="A2530" s="7">
        <v>2525</v>
      </c>
      <c r="B2530" s="7" t="str">
        <f>"00009101"</f>
        <v>00009101</v>
      </c>
    </row>
    <row r="2531" spans="1:2" x14ac:dyDescent="0.25">
      <c r="A2531" s="7">
        <v>2526</v>
      </c>
      <c r="B2531" s="7" t="str">
        <f>"00109060"</f>
        <v>00109060</v>
      </c>
    </row>
    <row r="2532" spans="1:2" x14ac:dyDescent="0.25">
      <c r="A2532" s="7">
        <v>2527</v>
      </c>
      <c r="B2532" s="7" t="str">
        <f>"201412007004"</f>
        <v>201412007004</v>
      </c>
    </row>
    <row r="2533" spans="1:2" x14ac:dyDescent="0.25">
      <c r="A2533" s="7">
        <v>2528</v>
      </c>
      <c r="B2533" s="7" t="str">
        <f>"201409001265"</f>
        <v>201409001265</v>
      </c>
    </row>
    <row r="2534" spans="1:2" x14ac:dyDescent="0.25">
      <c r="A2534" s="7">
        <v>2529</v>
      </c>
      <c r="B2534" s="7" t="str">
        <f>"00111459"</f>
        <v>00111459</v>
      </c>
    </row>
    <row r="2535" spans="1:2" x14ac:dyDescent="0.25">
      <c r="A2535" s="7">
        <v>2530</v>
      </c>
      <c r="B2535" s="7" t="str">
        <f>"201406003525"</f>
        <v>201406003525</v>
      </c>
    </row>
    <row r="2536" spans="1:2" x14ac:dyDescent="0.25">
      <c r="A2536" s="7">
        <v>2531</v>
      </c>
      <c r="B2536" s="7" t="str">
        <f>"00135401"</f>
        <v>00135401</v>
      </c>
    </row>
    <row r="2537" spans="1:2" x14ac:dyDescent="0.25">
      <c r="A2537" s="7">
        <v>2532</v>
      </c>
      <c r="B2537" s="7" t="str">
        <f>"00826402"</f>
        <v>00826402</v>
      </c>
    </row>
    <row r="2538" spans="1:2" x14ac:dyDescent="0.25">
      <c r="A2538" s="7">
        <v>2533</v>
      </c>
      <c r="B2538" s="7" t="str">
        <f>"00107523"</f>
        <v>00107523</v>
      </c>
    </row>
    <row r="2539" spans="1:2" x14ac:dyDescent="0.25">
      <c r="A2539" s="7">
        <v>2534</v>
      </c>
      <c r="B2539" s="7" t="str">
        <f>"201604002388"</f>
        <v>201604002388</v>
      </c>
    </row>
    <row r="2540" spans="1:2" x14ac:dyDescent="0.25">
      <c r="A2540" s="7">
        <v>2535</v>
      </c>
      <c r="B2540" s="7" t="str">
        <f>"200801003360"</f>
        <v>200801003360</v>
      </c>
    </row>
    <row r="2541" spans="1:2" x14ac:dyDescent="0.25">
      <c r="A2541" s="7">
        <v>2536</v>
      </c>
      <c r="B2541" s="7" t="str">
        <f>"201410008507"</f>
        <v>201410008507</v>
      </c>
    </row>
    <row r="2542" spans="1:2" x14ac:dyDescent="0.25">
      <c r="A2542" s="7">
        <v>2537</v>
      </c>
      <c r="B2542" s="7" t="str">
        <f>"00010175"</f>
        <v>00010175</v>
      </c>
    </row>
    <row r="2543" spans="1:2" x14ac:dyDescent="0.25">
      <c r="A2543" s="7">
        <v>2538</v>
      </c>
      <c r="B2543" s="7" t="str">
        <f>"00465281"</f>
        <v>00465281</v>
      </c>
    </row>
    <row r="2544" spans="1:2" x14ac:dyDescent="0.25">
      <c r="A2544" s="7">
        <v>2539</v>
      </c>
      <c r="B2544" s="7" t="str">
        <f>"00101950"</f>
        <v>00101950</v>
      </c>
    </row>
    <row r="2545" spans="1:2" x14ac:dyDescent="0.25">
      <c r="A2545" s="7">
        <v>2540</v>
      </c>
      <c r="B2545" s="7" t="str">
        <f>"201504003438"</f>
        <v>201504003438</v>
      </c>
    </row>
    <row r="2546" spans="1:2" x14ac:dyDescent="0.25">
      <c r="A2546" s="7">
        <v>2541</v>
      </c>
      <c r="B2546" s="7" t="str">
        <f>"00110073"</f>
        <v>00110073</v>
      </c>
    </row>
    <row r="2547" spans="1:2" x14ac:dyDescent="0.25">
      <c r="A2547" s="7">
        <v>2542</v>
      </c>
      <c r="B2547" s="7" t="str">
        <f>"00111510"</f>
        <v>00111510</v>
      </c>
    </row>
    <row r="2548" spans="1:2" x14ac:dyDescent="0.25">
      <c r="A2548" s="7">
        <v>2543</v>
      </c>
      <c r="B2548" s="7" t="str">
        <f>"00320662"</f>
        <v>00320662</v>
      </c>
    </row>
    <row r="2549" spans="1:2" x14ac:dyDescent="0.25">
      <c r="A2549" s="7">
        <v>2544</v>
      </c>
      <c r="B2549" s="7" t="str">
        <f>"00117547"</f>
        <v>00117547</v>
      </c>
    </row>
    <row r="2550" spans="1:2" x14ac:dyDescent="0.25">
      <c r="A2550" s="7">
        <v>2545</v>
      </c>
      <c r="B2550" s="7" t="str">
        <f>"00111149"</f>
        <v>00111149</v>
      </c>
    </row>
    <row r="2551" spans="1:2" x14ac:dyDescent="0.25">
      <c r="A2551" s="7">
        <v>2546</v>
      </c>
      <c r="B2551" s="7" t="str">
        <f>"201410003334"</f>
        <v>201410003334</v>
      </c>
    </row>
    <row r="2552" spans="1:2" x14ac:dyDescent="0.25">
      <c r="A2552" s="7">
        <v>2547</v>
      </c>
      <c r="B2552" s="7" t="str">
        <f>"201410003370"</f>
        <v>201410003370</v>
      </c>
    </row>
    <row r="2553" spans="1:2" x14ac:dyDescent="0.25">
      <c r="A2553" s="7">
        <v>2548</v>
      </c>
      <c r="B2553" s="7" t="str">
        <f>"00873477"</f>
        <v>00873477</v>
      </c>
    </row>
    <row r="2554" spans="1:2" x14ac:dyDescent="0.25">
      <c r="A2554" s="7">
        <v>2549</v>
      </c>
      <c r="B2554" s="7" t="str">
        <f>"00401894"</f>
        <v>00401894</v>
      </c>
    </row>
    <row r="2555" spans="1:2" x14ac:dyDescent="0.25">
      <c r="A2555" s="7">
        <v>2550</v>
      </c>
      <c r="B2555" s="7" t="str">
        <f>"201402002778"</f>
        <v>201402002778</v>
      </c>
    </row>
    <row r="2556" spans="1:2" x14ac:dyDescent="0.25">
      <c r="A2556" s="7">
        <v>2551</v>
      </c>
      <c r="B2556" s="7" t="str">
        <f>"200809000377"</f>
        <v>200809000377</v>
      </c>
    </row>
    <row r="2557" spans="1:2" x14ac:dyDescent="0.25">
      <c r="A2557" s="7">
        <v>2552</v>
      </c>
      <c r="B2557" s="7" t="str">
        <f>"00198831"</f>
        <v>00198831</v>
      </c>
    </row>
    <row r="2558" spans="1:2" x14ac:dyDescent="0.25">
      <c r="A2558" s="7">
        <v>2553</v>
      </c>
      <c r="B2558" s="7" t="str">
        <f>"201409003509"</f>
        <v>201409003509</v>
      </c>
    </row>
    <row r="2559" spans="1:2" x14ac:dyDescent="0.25">
      <c r="A2559" s="7">
        <v>2554</v>
      </c>
      <c r="B2559" s="7" t="str">
        <f>"00226741"</f>
        <v>00226741</v>
      </c>
    </row>
    <row r="2560" spans="1:2" x14ac:dyDescent="0.25">
      <c r="A2560" s="7">
        <v>2555</v>
      </c>
      <c r="B2560" s="7" t="str">
        <f>"00111895"</f>
        <v>00111895</v>
      </c>
    </row>
    <row r="2561" spans="1:2" x14ac:dyDescent="0.25">
      <c r="A2561" s="7">
        <v>2556</v>
      </c>
      <c r="B2561" s="7" t="str">
        <f>"200712005454"</f>
        <v>200712005454</v>
      </c>
    </row>
    <row r="2562" spans="1:2" x14ac:dyDescent="0.25">
      <c r="A2562" s="7">
        <v>2557</v>
      </c>
      <c r="B2562" s="7" t="str">
        <f>"200806000073"</f>
        <v>200806000073</v>
      </c>
    </row>
    <row r="2563" spans="1:2" x14ac:dyDescent="0.25">
      <c r="A2563" s="7">
        <v>2558</v>
      </c>
      <c r="B2563" s="7" t="str">
        <f>"00107724"</f>
        <v>00107724</v>
      </c>
    </row>
    <row r="2564" spans="1:2" x14ac:dyDescent="0.25">
      <c r="A2564" s="7">
        <v>2559</v>
      </c>
      <c r="B2564" s="7" t="str">
        <f>"201410009208"</f>
        <v>201410009208</v>
      </c>
    </row>
    <row r="2565" spans="1:2" x14ac:dyDescent="0.25">
      <c r="A2565" s="7">
        <v>2560</v>
      </c>
      <c r="B2565" s="7" t="str">
        <f>"201406001761"</f>
        <v>201406001761</v>
      </c>
    </row>
    <row r="2566" spans="1:2" x14ac:dyDescent="0.25">
      <c r="A2566" s="7">
        <v>2561</v>
      </c>
      <c r="B2566" s="7" t="str">
        <f>"200802002702"</f>
        <v>200802002702</v>
      </c>
    </row>
    <row r="2567" spans="1:2" x14ac:dyDescent="0.25">
      <c r="A2567" s="7">
        <v>2562</v>
      </c>
      <c r="B2567" s="7" t="str">
        <f>"00434168"</f>
        <v>00434168</v>
      </c>
    </row>
    <row r="2568" spans="1:2" x14ac:dyDescent="0.25">
      <c r="A2568" s="7">
        <v>2563</v>
      </c>
      <c r="B2568" s="7" t="str">
        <f>"00185657"</f>
        <v>00185657</v>
      </c>
    </row>
    <row r="2569" spans="1:2" x14ac:dyDescent="0.25">
      <c r="A2569" s="7">
        <v>2564</v>
      </c>
      <c r="B2569" s="7" t="str">
        <f>"00112191"</f>
        <v>00112191</v>
      </c>
    </row>
    <row r="2570" spans="1:2" x14ac:dyDescent="0.25">
      <c r="A2570" s="7">
        <v>2565</v>
      </c>
      <c r="B2570" s="7" t="str">
        <f>"00035880"</f>
        <v>00035880</v>
      </c>
    </row>
    <row r="2571" spans="1:2" x14ac:dyDescent="0.25">
      <c r="A2571" s="7">
        <v>2566</v>
      </c>
      <c r="B2571" s="7" t="str">
        <f>"00108671"</f>
        <v>00108671</v>
      </c>
    </row>
    <row r="2572" spans="1:2" x14ac:dyDescent="0.25">
      <c r="A2572" s="7">
        <v>2567</v>
      </c>
      <c r="B2572" s="7" t="str">
        <f>"200903000051"</f>
        <v>200903000051</v>
      </c>
    </row>
    <row r="2573" spans="1:2" x14ac:dyDescent="0.25">
      <c r="A2573" s="7">
        <v>2568</v>
      </c>
      <c r="B2573" s="7" t="str">
        <f>"00126906"</f>
        <v>00126906</v>
      </c>
    </row>
    <row r="2574" spans="1:2" x14ac:dyDescent="0.25">
      <c r="A2574" s="7">
        <v>2569</v>
      </c>
      <c r="B2574" s="7" t="str">
        <f>"200712002903"</f>
        <v>200712002903</v>
      </c>
    </row>
    <row r="2575" spans="1:2" x14ac:dyDescent="0.25">
      <c r="A2575" s="7">
        <v>2570</v>
      </c>
      <c r="B2575" s="7" t="str">
        <f>"201406000594"</f>
        <v>201406000594</v>
      </c>
    </row>
    <row r="2576" spans="1:2" x14ac:dyDescent="0.25">
      <c r="A2576" s="7">
        <v>2571</v>
      </c>
      <c r="B2576" s="7" t="str">
        <f>"200906000156"</f>
        <v>200906000156</v>
      </c>
    </row>
    <row r="2577" spans="1:2" x14ac:dyDescent="0.25">
      <c r="A2577" s="7">
        <v>2572</v>
      </c>
      <c r="B2577" s="7" t="str">
        <f>"00492758"</f>
        <v>00492758</v>
      </c>
    </row>
    <row r="2578" spans="1:2" x14ac:dyDescent="0.25">
      <c r="A2578" s="7">
        <v>2573</v>
      </c>
      <c r="B2578" s="7" t="str">
        <f>"201607121110"</f>
        <v>201607121110</v>
      </c>
    </row>
    <row r="2579" spans="1:2" x14ac:dyDescent="0.25">
      <c r="A2579" s="7">
        <v>2574</v>
      </c>
      <c r="B2579" s="7" t="str">
        <f>"200801003555"</f>
        <v>200801003555</v>
      </c>
    </row>
    <row r="2580" spans="1:2" x14ac:dyDescent="0.25">
      <c r="A2580" s="7">
        <v>2575</v>
      </c>
      <c r="B2580" s="7" t="str">
        <f>"201409002271"</f>
        <v>201409002271</v>
      </c>
    </row>
    <row r="2581" spans="1:2" x14ac:dyDescent="0.25">
      <c r="A2581" s="7">
        <v>2576</v>
      </c>
      <c r="B2581" s="7" t="str">
        <f>"00506926"</f>
        <v>00506926</v>
      </c>
    </row>
    <row r="2582" spans="1:2" x14ac:dyDescent="0.25">
      <c r="A2582" s="7">
        <v>2577</v>
      </c>
      <c r="B2582" s="7" t="str">
        <f>"00728097"</f>
        <v>00728097</v>
      </c>
    </row>
    <row r="2583" spans="1:2" x14ac:dyDescent="0.25">
      <c r="A2583" s="7">
        <v>2578</v>
      </c>
      <c r="B2583" s="7" t="str">
        <f>"201303000393"</f>
        <v>201303000393</v>
      </c>
    </row>
    <row r="2584" spans="1:2" x14ac:dyDescent="0.25">
      <c r="A2584" s="7">
        <v>2579</v>
      </c>
      <c r="B2584" s="7" t="str">
        <f>"00111143"</f>
        <v>00111143</v>
      </c>
    </row>
    <row r="2585" spans="1:2" x14ac:dyDescent="0.25">
      <c r="A2585" s="7">
        <v>2580</v>
      </c>
      <c r="B2585" s="7" t="str">
        <f>"201410003895"</f>
        <v>201410003895</v>
      </c>
    </row>
    <row r="2586" spans="1:2" x14ac:dyDescent="0.25">
      <c r="A2586" s="7">
        <v>2581</v>
      </c>
      <c r="B2586" s="7" t="str">
        <f>"201504005338"</f>
        <v>201504005338</v>
      </c>
    </row>
    <row r="2587" spans="1:2" x14ac:dyDescent="0.25">
      <c r="A2587" s="7">
        <v>2582</v>
      </c>
      <c r="B2587" s="7" t="str">
        <f>"00502133"</f>
        <v>00502133</v>
      </c>
    </row>
    <row r="2588" spans="1:2" x14ac:dyDescent="0.25">
      <c r="A2588" s="7">
        <v>2583</v>
      </c>
      <c r="B2588" s="7" t="str">
        <f>"00177298"</f>
        <v>00177298</v>
      </c>
    </row>
    <row r="2589" spans="1:2" x14ac:dyDescent="0.25">
      <c r="A2589" s="7">
        <v>2584</v>
      </c>
      <c r="B2589" s="7" t="str">
        <f>"00269658"</f>
        <v>00269658</v>
      </c>
    </row>
    <row r="2590" spans="1:2" x14ac:dyDescent="0.25">
      <c r="A2590" s="7">
        <v>2585</v>
      </c>
      <c r="B2590" s="7" t="str">
        <f>"00017549"</f>
        <v>00017549</v>
      </c>
    </row>
    <row r="2591" spans="1:2" x14ac:dyDescent="0.25">
      <c r="A2591" s="7">
        <v>2586</v>
      </c>
      <c r="B2591" s="7" t="str">
        <f>"00163504"</f>
        <v>00163504</v>
      </c>
    </row>
    <row r="2592" spans="1:2" x14ac:dyDescent="0.25">
      <c r="A2592" s="7">
        <v>2587</v>
      </c>
      <c r="B2592" s="7" t="str">
        <f>"00548511"</f>
        <v>00548511</v>
      </c>
    </row>
    <row r="2593" spans="1:2" x14ac:dyDescent="0.25">
      <c r="A2593" s="7">
        <v>2588</v>
      </c>
      <c r="B2593" s="7" t="str">
        <f>"00012933"</f>
        <v>00012933</v>
      </c>
    </row>
    <row r="2594" spans="1:2" x14ac:dyDescent="0.25">
      <c r="A2594" s="7">
        <v>2589</v>
      </c>
      <c r="B2594" s="7" t="str">
        <f>"201402003664"</f>
        <v>201402003664</v>
      </c>
    </row>
    <row r="2595" spans="1:2" x14ac:dyDescent="0.25">
      <c r="A2595" s="7">
        <v>2590</v>
      </c>
      <c r="B2595" s="7" t="str">
        <f>"201402007436"</f>
        <v>201402007436</v>
      </c>
    </row>
    <row r="2596" spans="1:2" x14ac:dyDescent="0.25">
      <c r="A2596" s="7">
        <v>2591</v>
      </c>
      <c r="B2596" s="7" t="str">
        <f>"201411000283"</f>
        <v>201411000283</v>
      </c>
    </row>
    <row r="2597" spans="1:2" x14ac:dyDescent="0.25">
      <c r="A2597" s="7">
        <v>2592</v>
      </c>
      <c r="B2597" s="7" t="str">
        <f>"00011774"</f>
        <v>00011774</v>
      </c>
    </row>
    <row r="2598" spans="1:2" x14ac:dyDescent="0.25">
      <c r="A2598" s="7">
        <v>2593</v>
      </c>
      <c r="B2598" s="7" t="str">
        <f>"00012339"</f>
        <v>00012339</v>
      </c>
    </row>
    <row r="2599" spans="1:2" x14ac:dyDescent="0.25">
      <c r="A2599" s="7">
        <v>2594</v>
      </c>
      <c r="B2599" s="7" t="str">
        <f>"201406000093"</f>
        <v>201406000093</v>
      </c>
    </row>
    <row r="2600" spans="1:2" x14ac:dyDescent="0.25">
      <c r="A2600" s="7">
        <v>2595</v>
      </c>
      <c r="B2600" s="7" t="str">
        <f>"00164353"</f>
        <v>00164353</v>
      </c>
    </row>
    <row r="2601" spans="1:2" x14ac:dyDescent="0.25">
      <c r="A2601" s="7">
        <v>2596</v>
      </c>
      <c r="B2601" s="7" t="str">
        <f>"00113816"</f>
        <v>00113816</v>
      </c>
    </row>
    <row r="2602" spans="1:2" x14ac:dyDescent="0.25">
      <c r="A2602" s="7">
        <v>2597</v>
      </c>
      <c r="B2602" s="7" t="str">
        <f>"00149280"</f>
        <v>00149280</v>
      </c>
    </row>
    <row r="2603" spans="1:2" x14ac:dyDescent="0.25">
      <c r="A2603" s="7">
        <v>2598</v>
      </c>
      <c r="B2603" s="7" t="str">
        <f>"00319793"</f>
        <v>00319793</v>
      </c>
    </row>
    <row r="2604" spans="1:2" x14ac:dyDescent="0.25">
      <c r="A2604" s="7">
        <v>2599</v>
      </c>
      <c r="B2604" s="7" t="str">
        <f>"00495536"</f>
        <v>00495536</v>
      </c>
    </row>
    <row r="2605" spans="1:2" x14ac:dyDescent="0.25">
      <c r="A2605" s="7">
        <v>2600</v>
      </c>
      <c r="B2605" s="7" t="str">
        <f>"201602000104"</f>
        <v>201602000104</v>
      </c>
    </row>
    <row r="2606" spans="1:2" x14ac:dyDescent="0.25">
      <c r="A2606" s="7">
        <v>2601</v>
      </c>
      <c r="B2606" s="7" t="str">
        <f>"00464654"</f>
        <v>00464654</v>
      </c>
    </row>
    <row r="2607" spans="1:2" x14ac:dyDescent="0.25">
      <c r="A2607" s="7">
        <v>2602</v>
      </c>
      <c r="B2607" s="7" t="str">
        <f>"00636892"</f>
        <v>00636892</v>
      </c>
    </row>
    <row r="2608" spans="1:2" x14ac:dyDescent="0.25">
      <c r="A2608" s="7">
        <v>2603</v>
      </c>
      <c r="B2608" s="7" t="str">
        <f>"00812883"</f>
        <v>00812883</v>
      </c>
    </row>
    <row r="2609" spans="1:2" x14ac:dyDescent="0.25">
      <c r="A2609" s="7">
        <v>2604</v>
      </c>
      <c r="B2609" s="7" t="str">
        <f>"00554421"</f>
        <v>00554421</v>
      </c>
    </row>
    <row r="2610" spans="1:2" x14ac:dyDescent="0.25">
      <c r="A2610" s="7">
        <v>2605</v>
      </c>
      <c r="B2610" s="7" t="str">
        <f>"00784945"</f>
        <v>00784945</v>
      </c>
    </row>
    <row r="2611" spans="1:2" x14ac:dyDescent="0.25">
      <c r="A2611" s="7">
        <v>2606</v>
      </c>
      <c r="B2611" s="7" t="str">
        <f>"200801006024"</f>
        <v>200801006024</v>
      </c>
    </row>
    <row r="2612" spans="1:2" x14ac:dyDescent="0.25">
      <c r="A2612" s="7">
        <v>2607</v>
      </c>
      <c r="B2612" s="7" t="str">
        <f>"201304000150"</f>
        <v>201304000150</v>
      </c>
    </row>
    <row r="2613" spans="1:2" x14ac:dyDescent="0.25">
      <c r="A2613" s="7">
        <v>2608</v>
      </c>
      <c r="B2613" s="7" t="str">
        <f>"00824348"</f>
        <v>00824348</v>
      </c>
    </row>
    <row r="2614" spans="1:2" x14ac:dyDescent="0.25">
      <c r="A2614" s="7">
        <v>2609</v>
      </c>
      <c r="B2614" s="7" t="str">
        <f>"00824513"</f>
        <v>00824513</v>
      </c>
    </row>
    <row r="2615" spans="1:2" x14ac:dyDescent="0.25">
      <c r="A2615" s="7">
        <v>2610</v>
      </c>
      <c r="B2615" s="7" t="str">
        <f>"00109630"</f>
        <v>00109630</v>
      </c>
    </row>
    <row r="2616" spans="1:2" x14ac:dyDescent="0.25">
      <c r="A2616" s="7">
        <v>2611</v>
      </c>
      <c r="B2616" s="7" t="str">
        <f>"201409000769"</f>
        <v>201409000769</v>
      </c>
    </row>
    <row r="2617" spans="1:2" x14ac:dyDescent="0.25">
      <c r="A2617" s="7">
        <v>2612</v>
      </c>
      <c r="B2617" s="7" t="str">
        <f>"201410003302"</f>
        <v>201410003302</v>
      </c>
    </row>
    <row r="2618" spans="1:2" x14ac:dyDescent="0.25">
      <c r="A2618" s="7">
        <v>2613</v>
      </c>
      <c r="B2618" s="7" t="str">
        <f>"00110229"</f>
        <v>00110229</v>
      </c>
    </row>
    <row r="2619" spans="1:2" x14ac:dyDescent="0.25">
      <c r="A2619" s="7">
        <v>2614</v>
      </c>
      <c r="B2619" s="7" t="str">
        <f>"200805000107"</f>
        <v>200805000107</v>
      </c>
    </row>
    <row r="2620" spans="1:2" x14ac:dyDescent="0.25">
      <c r="A2620" s="7">
        <v>2615</v>
      </c>
      <c r="B2620" s="7" t="str">
        <f>"00302415"</f>
        <v>00302415</v>
      </c>
    </row>
    <row r="2621" spans="1:2" x14ac:dyDescent="0.25">
      <c r="A2621" s="7">
        <v>2616</v>
      </c>
      <c r="B2621" s="7" t="str">
        <f>"201409001290"</f>
        <v>201409001290</v>
      </c>
    </row>
    <row r="2622" spans="1:2" x14ac:dyDescent="0.25">
      <c r="A2622" s="7">
        <v>2617</v>
      </c>
      <c r="B2622" s="7" t="str">
        <f>"201409000455"</f>
        <v>201409000455</v>
      </c>
    </row>
    <row r="2623" spans="1:2" x14ac:dyDescent="0.25">
      <c r="A2623" s="7">
        <v>2618</v>
      </c>
      <c r="B2623" s="7" t="str">
        <f>"00159961"</f>
        <v>00159961</v>
      </c>
    </row>
    <row r="2624" spans="1:2" x14ac:dyDescent="0.25">
      <c r="A2624" s="7">
        <v>2619</v>
      </c>
      <c r="B2624" s="7" t="str">
        <f>"00500399"</f>
        <v>00500399</v>
      </c>
    </row>
    <row r="2625" spans="1:2" x14ac:dyDescent="0.25">
      <c r="A2625" s="7">
        <v>2620</v>
      </c>
      <c r="B2625" s="7" t="str">
        <f>"201409002970"</f>
        <v>201409002970</v>
      </c>
    </row>
    <row r="2626" spans="1:2" x14ac:dyDescent="0.25">
      <c r="A2626" s="7">
        <v>2621</v>
      </c>
      <c r="B2626" s="7" t="str">
        <f>"201410000648"</f>
        <v>201410000648</v>
      </c>
    </row>
    <row r="2627" spans="1:2" x14ac:dyDescent="0.25">
      <c r="A2627" s="7">
        <v>2622</v>
      </c>
      <c r="B2627" s="7" t="str">
        <f>"200911000479"</f>
        <v>200911000479</v>
      </c>
    </row>
    <row r="2628" spans="1:2" x14ac:dyDescent="0.25">
      <c r="A2628" s="7">
        <v>2623</v>
      </c>
      <c r="B2628" s="7" t="str">
        <f>"201409001377"</f>
        <v>201409001377</v>
      </c>
    </row>
    <row r="2629" spans="1:2" x14ac:dyDescent="0.25">
      <c r="A2629" s="7">
        <v>2624</v>
      </c>
      <c r="B2629" s="7" t="str">
        <f>"00456475"</f>
        <v>00456475</v>
      </c>
    </row>
    <row r="2630" spans="1:2" x14ac:dyDescent="0.25">
      <c r="A2630" s="7">
        <v>2625</v>
      </c>
      <c r="B2630" s="7" t="str">
        <f>"00465134"</f>
        <v>00465134</v>
      </c>
    </row>
    <row r="2631" spans="1:2" x14ac:dyDescent="0.25">
      <c r="A2631" s="7">
        <v>2626</v>
      </c>
      <c r="B2631" s="7" t="str">
        <f>"201412004939"</f>
        <v>201412004939</v>
      </c>
    </row>
    <row r="2632" spans="1:2" x14ac:dyDescent="0.25">
      <c r="A2632" s="7">
        <v>2627</v>
      </c>
      <c r="B2632" s="7" t="str">
        <f>"00214864"</f>
        <v>00214864</v>
      </c>
    </row>
    <row r="2633" spans="1:2" x14ac:dyDescent="0.25">
      <c r="A2633" s="7">
        <v>2628</v>
      </c>
      <c r="B2633" s="7" t="str">
        <f>"00808671"</f>
        <v>00808671</v>
      </c>
    </row>
    <row r="2634" spans="1:2" x14ac:dyDescent="0.25">
      <c r="A2634" s="7">
        <v>2629</v>
      </c>
      <c r="B2634" s="7" t="str">
        <f>"201412004718"</f>
        <v>201412004718</v>
      </c>
    </row>
    <row r="2635" spans="1:2" x14ac:dyDescent="0.25">
      <c r="A2635" s="7">
        <v>2630</v>
      </c>
      <c r="B2635" s="7" t="str">
        <f>"201510004916"</f>
        <v>201510004916</v>
      </c>
    </row>
    <row r="2636" spans="1:2" x14ac:dyDescent="0.25">
      <c r="A2636" s="7">
        <v>2631</v>
      </c>
      <c r="B2636" s="7" t="str">
        <f>"00874101"</f>
        <v>00874101</v>
      </c>
    </row>
    <row r="2637" spans="1:2" x14ac:dyDescent="0.25">
      <c r="A2637" s="7">
        <v>2632</v>
      </c>
      <c r="B2637" s="7" t="str">
        <f>"201402010583"</f>
        <v>201402010583</v>
      </c>
    </row>
    <row r="2638" spans="1:2" x14ac:dyDescent="0.25">
      <c r="A2638" s="7">
        <v>2633</v>
      </c>
      <c r="B2638" s="7" t="str">
        <f>"00416876"</f>
        <v>00416876</v>
      </c>
    </row>
    <row r="2639" spans="1:2" x14ac:dyDescent="0.25">
      <c r="A2639" s="7">
        <v>2634</v>
      </c>
      <c r="B2639" s="7" t="str">
        <f>"00787564"</f>
        <v>00787564</v>
      </c>
    </row>
    <row r="2640" spans="1:2" x14ac:dyDescent="0.25">
      <c r="A2640" s="7">
        <v>2635</v>
      </c>
      <c r="B2640" s="7" t="str">
        <f>"00816953"</f>
        <v>00816953</v>
      </c>
    </row>
    <row r="2641" spans="1:2" x14ac:dyDescent="0.25">
      <c r="A2641" s="7">
        <v>2636</v>
      </c>
      <c r="B2641" s="7" t="str">
        <f>"00668242"</f>
        <v>00668242</v>
      </c>
    </row>
    <row r="2642" spans="1:2" x14ac:dyDescent="0.25">
      <c r="A2642" s="7">
        <v>2637</v>
      </c>
      <c r="B2642" s="7" t="str">
        <f>"00669823"</f>
        <v>00669823</v>
      </c>
    </row>
    <row r="2643" spans="1:2" x14ac:dyDescent="0.25">
      <c r="A2643" s="7">
        <v>2638</v>
      </c>
      <c r="B2643" s="7" t="str">
        <f>"00011735"</f>
        <v>00011735</v>
      </c>
    </row>
    <row r="2644" spans="1:2" x14ac:dyDescent="0.25">
      <c r="A2644" s="7">
        <v>2639</v>
      </c>
      <c r="B2644" s="7" t="str">
        <f>"00681619"</f>
        <v>00681619</v>
      </c>
    </row>
    <row r="2645" spans="1:2" x14ac:dyDescent="0.25">
      <c r="A2645" s="7">
        <v>2640</v>
      </c>
      <c r="B2645" s="7" t="str">
        <f>"00478085"</f>
        <v>00478085</v>
      </c>
    </row>
    <row r="2646" spans="1:2" x14ac:dyDescent="0.25">
      <c r="A2646" s="7">
        <v>2641</v>
      </c>
      <c r="B2646" s="7" t="str">
        <f>"201410009712"</f>
        <v>201410009712</v>
      </c>
    </row>
    <row r="2647" spans="1:2" x14ac:dyDescent="0.25">
      <c r="A2647" s="7">
        <v>2642</v>
      </c>
      <c r="B2647" s="7" t="str">
        <f>"00809700"</f>
        <v>00809700</v>
      </c>
    </row>
    <row r="2648" spans="1:2" x14ac:dyDescent="0.25">
      <c r="A2648" s="7">
        <v>2643</v>
      </c>
      <c r="B2648" s="7" t="str">
        <f>"00772700"</f>
        <v>00772700</v>
      </c>
    </row>
    <row r="2649" spans="1:2" x14ac:dyDescent="0.25">
      <c r="A2649" s="7">
        <v>2644</v>
      </c>
      <c r="B2649" s="7" t="str">
        <f>"00104697"</f>
        <v>00104697</v>
      </c>
    </row>
    <row r="2650" spans="1:2" x14ac:dyDescent="0.25">
      <c r="A2650" s="7">
        <v>2645</v>
      </c>
      <c r="B2650" s="7" t="str">
        <f>"00496982"</f>
        <v>00496982</v>
      </c>
    </row>
    <row r="2651" spans="1:2" x14ac:dyDescent="0.25">
      <c r="A2651" s="7">
        <v>2646</v>
      </c>
      <c r="B2651" s="7" t="str">
        <f>"00637473"</f>
        <v>00637473</v>
      </c>
    </row>
    <row r="2652" spans="1:2" x14ac:dyDescent="0.25">
      <c r="A2652" s="7">
        <v>2647</v>
      </c>
      <c r="B2652" s="7" t="str">
        <f>"201504001693"</f>
        <v>201504001693</v>
      </c>
    </row>
    <row r="2653" spans="1:2" x14ac:dyDescent="0.25">
      <c r="A2653" s="7">
        <v>2648</v>
      </c>
      <c r="B2653" s="7" t="str">
        <f>"00109504"</f>
        <v>00109504</v>
      </c>
    </row>
    <row r="2654" spans="1:2" x14ac:dyDescent="0.25">
      <c r="A2654" s="7">
        <v>2649</v>
      </c>
      <c r="B2654" s="7" t="str">
        <f>"00601330"</f>
        <v>00601330</v>
      </c>
    </row>
    <row r="2655" spans="1:2" x14ac:dyDescent="0.25">
      <c r="A2655" s="7">
        <v>2650</v>
      </c>
      <c r="B2655" s="7" t="str">
        <f>"00602689"</f>
        <v>00602689</v>
      </c>
    </row>
    <row r="2656" spans="1:2" x14ac:dyDescent="0.25">
      <c r="A2656" s="7">
        <v>2651</v>
      </c>
      <c r="B2656" s="7" t="str">
        <f>"00088341"</f>
        <v>00088341</v>
      </c>
    </row>
    <row r="2657" spans="1:2" x14ac:dyDescent="0.25">
      <c r="A2657" s="7">
        <v>2652</v>
      </c>
      <c r="B2657" s="7" t="str">
        <f>"201410011264"</f>
        <v>201410011264</v>
      </c>
    </row>
    <row r="2658" spans="1:2" x14ac:dyDescent="0.25">
      <c r="A2658" s="7">
        <v>2653</v>
      </c>
      <c r="B2658" s="7" t="str">
        <f>"200802001944"</f>
        <v>200802001944</v>
      </c>
    </row>
    <row r="2659" spans="1:2" x14ac:dyDescent="0.25">
      <c r="A2659" s="7">
        <v>2654</v>
      </c>
      <c r="B2659" s="7" t="str">
        <f>"201406017962"</f>
        <v>201406017962</v>
      </c>
    </row>
    <row r="2660" spans="1:2" x14ac:dyDescent="0.25">
      <c r="A2660" s="7">
        <v>2655</v>
      </c>
      <c r="B2660" s="7" t="str">
        <f>"00453510"</f>
        <v>00453510</v>
      </c>
    </row>
    <row r="2661" spans="1:2" x14ac:dyDescent="0.25">
      <c r="A2661" s="7">
        <v>2656</v>
      </c>
      <c r="B2661" s="7" t="str">
        <f>"200801003732"</f>
        <v>200801003732</v>
      </c>
    </row>
    <row r="2662" spans="1:2" x14ac:dyDescent="0.25">
      <c r="A2662" s="7">
        <v>2657</v>
      </c>
      <c r="B2662" s="7" t="str">
        <f>"00011737"</f>
        <v>00011737</v>
      </c>
    </row>
    <row r="2663" spans="1:2" x14ac:dyDescent="0.25">
      <c r="A2663" s="7">
        <v>2658</v>
      </c>
      <c r="B2663" s="7" t="str">
        <f>"201409001019"</f>
        <v>201409001019</v>
      </c>
    </row>
    <row r="2664" spans="1:2" x14ac:dyDescent="0.25">
      <c r="A2664" s="7">
        <v>2659</v>
      </c>
      <c r="B2664" s="7" t="str">
        <f>"00113327"</f>
        <v>00113327</v>
      </c>
    </row>
    <row r="2665" spans="1:2" x14ac:dyDescent="0.25">
      <c r="A2665" s="7">
        <v>2660</v>
      </c>
      <c r="B2665" s="7" t="str">
        <f>"00226460"</f>
        <v>00226460</v>
      </c>
    </row>
    <row r="2666" spans="1:2" x14ac:dyDescent="0.25">
      <c r="A2666" s="7">
        <v>2661</v>
      </c>
      <c r="B2666" s="7" t="str">
        <f>"201411000584"</f>
        <v>201411000584</v>
      </c>
    </row>
    <row r="2667" spans="1:2" x14ac:dyDescent="0.25">
      <c r="A2667" s="7">
        <v>2662</v>
      </c>
      <c r="B2667" s="7" t="str">
        <f>"00013578"</f>
        <v>00013578</v>
      </c>
    </row>
    <row r="2668" spans="1:2" x14ac:dyDescent="0.25">
      <c r="A2668" s="7">
        <v>2663</v>
      </c>
      <c r="B2668" s="7" t="str">
        <f>"201504000856"</f>
        <v>201504000856</v>
      </c>
    </row>
    <row r="2669" spans="1:2" x14ac:dyDescent="0.25">
      <c r="A2669" s="7">
        <v>2664</v>
      </c>
      <c r="B2669" s="7" t="str">
        <f>"201410000911"</f>
        <v>201410000911</v>
      </c>
    </row>
    <row r="2670" spans="1:2" x14ac:dyDescent="0.25">
      <c r="A2670" s="7">
        <v>2665</v>
      </c>
      <c r="B2670" s="7" t="str">
        <f>"201409001754"</f>
        <v>201409001754</v>
      </c>
    </row>
    <row r="2671" spans="1:2" x14ac:dyDescent="0.25">
      <c r="A2671" s="7">
        <v>2666</v>
      </c>
      <c r="B2671" s="7" t="str">
        <f>"00013563"</f>
        <v>00013563</v>
      </c>
    </row>
    <row r="2672" spans="1:2" x14ac:dyDescent="0.25">
      <c r="A2672" s="7">
        <v>2667</v>
      </c>
      <c r="B2672" s="7" t="str">
        <f>"00110747"</f>
        <v>00110747</v>
      </c>
    </row>
    <row r="2673" spans="1:2" x14ac:dyDescent="0.25">
      <c r="A2673" s="7">
        <v>2668</v>
      </c>
      <c r="B2673" s="7" t="str">
        <f>"201506001908"</f>
        <v>201506001908</v>
      </c>
    </row>
    <row r="2674" spans="1:2" x14ac:dyDescent="0.25">
      <c r="A2674" s="7">
        <v>2669</v>
      </c>
      <c r="B2674" s="7" t="str">
        <f>"00108429"</f>
        <v>00108429</v>
      </c>
    </row>
    <row r="2675" spans="1:2" x14ac:dyDescent="0.25">
      <c r="A2675" s="7">
        <v>2670</v>
      </c>
      <c r="B2675" s="7" t="str">
        <f>"00548480"</f>
        <v>00548480</v>
      </c>
    </row>
    <row r="2676" spans="1:2" x14ac:dyDescent="0.25">
      <c r="A2676" s="7">
        <v>2671</v>
      </c>
      <c r="B2676" s="7" t="str">
        <f>"200901000486"</f>
        <v>200901000486</v>
      </c>
    </row>
    <row r="2677" spans="1:2" x14ac:dyDescent="0.25">
      <c r="A2677" s="7">
        <v>2672</v>
      </c>
      <c r="B2677" s="7" t="str">
        <f>"201303001044"</f>
        <v>201303001044</v>
      </c>
    </row>
    <row r="2678" spans="1:2" x14ac:dyDescent="0.25">
      <c r="A2678" s="7">
        <v>2673</v>
      </c>
      <c r="B2678" s="7" t="str">
        <f>"201410009909"</f>
        <v>201410009909</v>
      </c>
    </row>
    <row r="2679" spans="1:2" x14ac:dyDescent="0.25">
      <c r="A2679" s="7">
        <v>2674</v>
      </c>
      <c r="B2679" s="7" t="str">
        <f>"00112490"</f>
        <v>00112490</v>
      </c>
    </row>
    <row r="2680" spans="1:2" x14ac:dyDescent="0.25">
      <c r="A2680" s="7">
        <v>2675</v>
      </c>
      <c r="B2680" s="7" t="str">
        <f>"00578304"</f>
        <v>00578304</v>
      </c>
    </row>
    <row r="2681" spans="1:2" x14ac:dyDescent="0.25">
      <c r="A2681" s="7">
        <v>2676</v>
      </c>
      <c r="B2681" s="7" t="str">
        <f>"00476698"</f>
        <v>00476698</v>
      </c>
    </row>
    <row r="2682" spans="1:2" x14ac:dyDescent="0.25">
      <c r="A2682" s="7">
        <v>2677</v>
      </c>
      <c r="B2682" s="7" t="str">
        <f>"00475558"</f>
        <v>00475558</v>
      </c>
    </row>
    <row r="2683" spans="1:2" x14ac:dyDescent="0.25">
      <c r="A2683" s="7">
        <v>2678</v>
      </c>
      <c r="B2683" s="7" t="str">
        <f>"00826273"</f>
        <v>00826273</v>
      </c>
    </row>
    <row r="2684" spans="1:2" x14ac:dyDescent="0.25">
      <c r="A2684" s="7">
        <v>2679</v>
      </c>
      <c r="B2684" s="7" t="str">
        <f>"200802010651"</f>
        <v>200802010651</v>
      </c>
    </row>
    <row r="2685" spans="1:2" x14ac:dyDescent="0.25">
      <c r="A2685" s="7">
        <v>2680</v>
      </c>
      <c r="B2685" s="7" t="str">
        <f>"201409000446"</f>
        <v>201409000446</v>
      </c>
    </row>
    <row r="2686" spans="1:2" x14ac:dyDescent="0.25">
      <c r="A2686" s="7">
        <v>2681</v>
      </c>
      <c r="B2686" s="7" t="str">
        <f>"00649342"</f>
        <v>00649342</v>
      </c>
    </row>
    <row r="2687" spans="1:2" x14ac:dyDescent="0.25">
      <c r="A2687" s="7">
        <v>2682</v>
      </c>
      <c r="B2687" s="7" t="str">
        <f>"00461784"</f>
        <v>00461784</v>
      </c>
    </row>
    <row r="2688" spans="1:2" x14ac:dyDescent="0.25">
      <c r="A2688" s="7">
        <v>2683</v>
      </c>
      <c r="B2688" s="7" t="str">
        <f>"200801009003"</f>
        <v>200801009003</v>
      </c>
    </row>
    <row r="2689" spans="1:2" x14ac:dyDescent="0.25">
      <c r="A2689" s="7">
        <v>2684</v>
      </c>
      <c r="B2689" s="7" t="str">
        <f>"00011464"</f>
        <v>00011464</v>
      </c>
    </row>
    <row r="2690" spans="1:2" x14ac:dyDescent="0.25">
      <c r="A2690" s="7">
        <v>2685</v>
      </c>
      <c r="B2690" s="7" t="str">
        <f>"00515155"</f>
        <v>00515155</v>
      </c>
    </row>
    <row r="2691" spans="1:2" x14ac:dyDescent="0.25">
      <c r="A2691" s="7">
        <v>2686</v>
      </c>
      <c r="B2691" s="7" t="str">
        <f>"00875939"</f>
        <v>00875939</v>
      </c>
    </row>
    <row r="2692" spans="1:2" x14ac:dyDescent="0.25">
      <c r="A2692" s="7">
        <v>2687</v>
      </c>
      <c r="B2692" s="7" t="str">
        <f>"00131587"</f>
        <v>00131587</v>
      </c>
    </row>
    <row r="2693" spans="1:2" x14ac:dyDescent="0.25">
      <c r="A2693" s="7">
        <v>2688</v>
      </c>
      <c r="B2693" s="7" t="str">
        <f>"201406011840"</f>
        <v>201406011840</v>
      </c>
    </row>
    <row r="2694" spans="1:2" x14ac:dyDescent="0.25">
      <c r="A2694" s="7">
        <v>2689</v>
      </c>
      <c r="B2694" s="7" t="str">
        <f>"00449078"</f>
        <v>00449078</v>
      </c>
    </row>
    <row r="2695" spans="1:2" x14ac:dyDescent="0.25">
      <c r="A2695" s="7">
        <v>2690</v>
      </c>
      <c r="B2695" s="7" t="str">
        <f>"00593309"</f>
        <v>00593309</v>
      </c>
    </row>
    <row r="2696" spans="1:2" x14ac:dyDescent="0.25">
      <c r="A2696" s="7">
        <v>2691</v>
      </c>
      <c r="B2696" s="7" t="str">
        <f>"201406007205"</f>
        <v>201406007205</v>
      </c>
    </row>
    <row r="2697" spans="1:2" x14ac:dyDescent="0.25">
      <c r="A2697" s="7">
        <v>2692</v>
      </c>
      <c r="B2697" s="7" t="str">
        <f>"00247263"</f>
        <v>00247263</v>
      </c>
    </row>
    <row r="2698" spans="1:2" x14ac:dyDescent="0.25">
      <c r="A2698" s="7">
        <v>2693</v>
      </c>
      <c r="B2698" s="7" t="str">
        <f>"00216119"</f>
        <v>00216119</v>
      </c>
    </row>
    <row r="2699" spans="1:2" x14ac:dyDescent="0.25">
      <c r="A2699" s="7">
        <v>2694</v>
      </c>
      <c r="B2699" s="7" t="str">
        <f>"00547245"</f>
        <v>00547245</v>
      </c>
    </row>
    <row r="2700" spans="1:2" x14ac:dyDescent="0.25">
      <c r="A2700" s="7">
        <v>2695</v>
      </c>
      <c r="B2700" s="7" t="str">
        <f>"00116449"</f>
        <v>00116449</v>
      </c>
    </row>
    <row r="2701" spans="1:2" x14ac:dyDescent="0.25">
      <c r="A2701" s="7">
        <v>2696</v>
      </c>
      <c r="B2701" s="7" t="str">
        <f>"00112563"</f>
        <v>00112563</v>
      </c>
    </row>
    <row r="2702" spans="1:2" x14ac:dyDescent="0.25">
      <c r="A2702" s="7">
        <v>2697</v>
      </c>
      <c r="B2702" s="7" t="str">
        <f>"00110629"</f>
        <v>00110629</v>
      </c>
    </row>
    <row r="2703" spans="1:2" x14ac:dyDescent="0.25">
      <c r="A2703" s="7">
        <v>2698</v>
      </c>
      <c r="B2703" s="7" t="str">
        <f>"201402007039"</f>
        <v>201402007039</v>
      </c>
    </row>
    <row r="2704" spans="1:2" x14ac:dyDescent="0.25">
      <c r="A2704" s="7">
        <v>2699</v>
      </c>
      <c r="B2704" s="7" t="str">
        <f>"201410011694"</f>
        <v>201410011694</v>
      </c>
    </row>
    <row r="2705" spans="1:2" x14ac:dyDescent="0.25">
      <c r="A2705" s="7">
        <v>2700</v>
      </c>
      <c r="B2705" s="7" t="str">
        <f>"00476712"</f>
        <v>00476712</v>
      </c>
    </row>
    <row r="2706" spans="1:2" x14ac:dyDescent="0.25">
      <c r="A2706" s="7">
        <v>2701</v>
      </c>
      <c r="B2706" s="7" t="str">
        <f>"00467084"</f>
        <v>00467084</v>
      </c>
    </row>
    <row r="2707" spans="1:2" x14ac:dyDescent="0.25">
      <c r="A2707" s="7">
        <v>2702</v>
      </c>
      <c r="B2707" s="7" t="str">
        <f>"200712005036"</f>
        <v>200712005036</v>
      </c>
    </row>
    <row r="2708" spans="1:2" x14ac:dyDescent="0.25">
      <c r="A2708" s="7">
        <v>2703</v>
      </c>
      <c r="B2708" s="7" t="str">
        <f>"201409003425"</f>
        <v>201409003425</v>
      </c>
    </row>
    <row r="2709" spans="1:2" x14ac:dyDescent="0.25">
      <c r="A2709" s="7">
        <v>2704</v>
      </c>
      <c r="B2709" s="7" t="str">
        <f>"00122082"</f>
        <v>00122082</v>
      </c>
    </row>
    <row r="2710" spans="1:2" x14ac:dyDescent="0.25">
      <c r="A2710" s="7">
        <v>2705</v>
      </c>
      <c r="B2710" s="7" t="str">
        <f>"201510001054"</f>
        <v>201510001054</v>
      </c>
    </row>
    <row r="2711" spans="1:2" x14ac:dyDescent="0.25">
      <c r="A2711" s="7">
        <v>2706</v>
      </c>
      <c r="B2711" s="7" t="str">
        <f>"201411002375"</f>
        <v>201411002375</v>
      </c>
    </row>
    <row r="2712" spans="1:2" x14ac:dyDescent="0.25">
      <c r="A2712" s="7">
        <v>2707</v>
      </c>
      <c r="B2712" s="7" t="str">
        <f>"201409000500"</f>
        <v>201409000500</v>
      </c>
    </row>
    <row r="2713" spans="1:2" x14ac:dyDescent="0.25">
      <c r="A2713" s="7">
        <v>2708</v>
      </c>
      <c r="B2713" s="7" t="str">
        <f>"201511032138"</f>
        <v>201511032138</v>
      </c>
    </row>
    <row r="2714" spans="1:2" x14ac:dyDescent="0.25">
      <c r="A2714" s="7">
        <v>2709</v>
      </c>
      <c r="B2714" s="7" t="str">
        <f>"00192450"</f>
        <v>00192450</v>
      </c>
    </row>
    <row r="2715" spans="1:2" x14ac:dyDescent="0.25">
      <c r="A2715" s="7">
        <v>2710</v>
      </c>
      <c r="B2715" s="7" t="str">
        <f>"00167819"</f>
        <v>00167819</v>
      </c>
    </row>
    <row r="2716" spans="1:2" x14ac:dyDescent="0.25">
      <c r="A2716" s="7">
        <v>2711</v>
      </c>
      <c r="B2716" s="7" t="str">
        <f>"200802008916"</f>
        <v>200802008916</v>
      </c>
    </row>
    <row r="2717" spans="1:2" x14ac:dyDescent="0.25">
      <c r="A2717" s="7">
        <v>2712</v>
      </c>
      <c r="B2717" s="7" t="str">
        <f>"201004000155"</f>
        <v>201004000155</v>
      </c>
    </row>
    <row r="2718" spans="1:2" x14ac:dyDescent="0.25">
      <c r="A2718" s="7">
        <v>2713</v>
      </c>
      <c r="B2718" s="7" t="str">
        <f>"00796078"</f>
        <v>00796078</v>
      </c>
    </row>
    <row r="2719" spans="1:2" x14ac:dyDescent="0.25">
      <c r="A2719" s="7">
        <v>2714</v>
      </c>
      <c r="B2719" s="7" t="str">
        <f>"00824134"</f>
        <v>00824134</v>
      </c>
    </row>
    <row r="2720" spans="1:2" x14ac:dyDescent="0.25">
      <c r="A2720" s="7">
        <v>2715</v>
      </c>
      <c r="B2720" s="7" t="str">
        <f>"201412003294"</f>
        <v>201412003294</v>
      </c>
    </row>
    <row r="2721" spans="1:2" x14ac:dyDescent="0.25">
      <c r="A2721" s="7">
        <v>2716</v>
      </c>
      <c r="B2721" s="7" t="str">
        <f>"00522990"</f>
        <v>00522990</v>
      </c>
    </row>
    <row r="2722" spans="1:2" x14ac:dyDescent="0.25">
      <c r="A2722" s="7">
        <v>2717</v>
      </c>
      <c r="B2722" s="7" t="str">
        <f>"00788913"</f>
        <v>00788913</v>
      </c>
    </row>
    <row r="2723" spans="1:2" x14ac:dyDescent="0.25">
      <c r="A2723" s="7">
        <v>2718</v>
      </c>
      <c r="B2723" s="7" t="str">
        <f>"00637605"</f>
        <v>00637605</v>
      </c>
    </row>
    <row r="2724" spans="1:2" x14ac:dyDescent="0.25">
      <c r="A2724" s="7">
        <v>2719</v>
      </c>
      <c r="B2724" s="7" t="str">
        <f>"00543752"</f>
        <v>00543752</v>
      </c>
    </row>
    <row r="2725" spans="1:2" x14ac:dyDescent="0.25">
      <c r="A2725" s="7">
        <v>2720</v>
      </c>
      <c r="B2725" s="7" t="str">
        <f>"00727484"</f>
        <v>00727484</v>
      </c>
    </row>
    <row r="2726" spans="1:2" x14ac:dyDescent="0.25">
      <c r="A2726" s="7">
        <v>2721</v>
      </c>
      <c r="B2726" s="7" t="str">
        <f>"00369285"</f>
        <v>00369285</v>
      </c>
    </row>
    <row r="2727" spans="1:2" x14ac:dyDescent="0.25">
      <c r="A2727" s="7">
        <v>2722</v>
      </c>
      <c r="B2727" s="7" t="str">
        <f>"200802005620"</f>
        <v>200802005620</v>
      </c>
    </row>
    <row r="2728" spans="1:2" x14ac:dyDescent="0.25">
      <c r="A2728" s="7">
        <v>2723</v>
      </c>
      <c r="B2728" s="7" t="str">
        <f>"00167730"</f>
        <v>00167730</v>
      </c>
    </row>
    <row r="2729" spans="1:2" x14ac:dyDescent="0.25">
      <c r="A2729" s="7">
        <v>2724</v>
      </c>
      <c r="B2729" s="7" t="str">
        <f>"00875694"</f>
        <v>00875694</v>
      </c>
    </row>
    <row r="2730" spans="1:2" x14ac:dyDescent="0.25">
      <c r="A2730" s="7">
        <v>2725</v>
      </c>
      <c r="B2730" s="7" t="str">
        <f>"201402008293"</f>
        <v>201402008293</v>
      </c>
    </row>
    <row r="2731" spans="1:2" x14ac:dyDescent="0.25">
      <c r="A2731" s="7">
        <v>2726</v>
      </c>
      <c r="B2731" s="7" t="str">
        <f>"00820220"</f>
        <v>00820220</v>
      </c>
    </row>
    <row r="2732" spans="1:2" x14ac:dyDescent="0.25">
      <c r="A2732" s="7">
        <v>2727</v>
      </c>
      <c r="B2732" s="7" t="str">
        <f>"00430580"</f>
        <v>00430580</v>
      </c>
    </row>
    <row r="2733" spans="1:2" x14ac:dyDescent="0.25">
      <c r="A2733" s="7">
        <v>2728</v>
      </c>
      <c r="B2733" s="7" t="str">
        <f>"00871452"</f>
        <v>00871452</v>
      </c>
    </row>
    <row r="2734" spans="1:2" x14ac:dyDescent="0.25">
      <c r="A2734" s="7">
        <v>2729</v>
      </c>
      <c r="B2734" s="7" t="str">
        <f>"200811000557"</f>
        <v>200811000557</v>
      </c>
    </row>
    <row r="2735" spans="1:2" x14ac:dyDescent="0.25">
      <c r="A2735" s="7">
        <v>2730</v>
      </c>
      <c r="B2735" s="7" t="str">
        <f>"201604004924"</f>
        <v>201604004924</v>
      </c>
    </row>
    <row r="2736" spans="1:2" x14ac:dyDescent="0.25">
      <c r="A2736" s="7">
        <v>2731</v>
      </c>
      <c r="B2736" s="7" t="str">
        <f>"00769144"</f>
        <v>00769144</v>
      </c>
    </row>
    <row r="2737" spans="1:2" x14ac:dyDescent="0.25">
      <c r="A2737" s="7">
        <v>2732</v>
      </c>
      <c r="B2737" s="7" t="str">
        <f>"00519020"</f>
        <v>00519020</v>
      </c>
    </row>
    <row r="2738" spans="1:2" x14ac:dyDescent="0.25">
      <c r="A2738" s="7">
        <v>2733</v>
      </c>
      <c r="B2738" s="7" t="str">
        <f>"00004254"</f>
        <v>00004254</v>
      </c>
    </row>
    <row r="2739" spans="1:2" x14ac:dyDescent="0.25">
      <c r="A2739" s="7">
        <v>2734</v>
      </c>
      <c r="B2739" s="7" t="str">
        <f>"201412001373"</f>
        <v>201412001373</v>
      </c>
    </row>
    <row r="2740" spans="1:2" x14ac:dyDescent="0.25">
      <c r="A2740" s="7">
        <v>2735</v>
      </c>
      <c r="B2740" s="7" t="str">
        <f>"200804000904"</f>
        <v>200804000904</v>
      </c>
    </row>
    <row r="2741" spans="1:2" x14ac:dyDescent="0.25">
      <c r="A2741" s="7">
        <v>2736</v>
      </c>
      <c r="B2741" s="7" t="str">
        <f>"00739162"</f>
        <v>00739162</v>
      </c>
    </row>
    <row r="2742" spans="1:2" x14ac:dyDescent="0.25">
      <c r="A2742" s="7">
        <v>2737</v>
      </c>
      <c r="B2742" s="7" t="str">
        <f>"00116938"</f>
        <v>00116938</v>
      </c>
    </row>
    <row r="2743" spans="1:2" x14ac:dyDescent="0.25">
      <c r="A2743" s="7">
        <v>2738</v>
      </c>
      <c r="B2743" s="7" t="str">
        <f>"00105161"</f>
        <v>00105161</v>
      </c>
    </row>
    <row r="2744" spans="1:2" x14ac:dyDescent="0.25">
      <c r="A2744" s="7">
        <v>2739</v>
      </c>
      <c r="B2744" s="7" t="str">
        <f>"00490342"</f>
        <v>00490342</v>
      </c>
    </row>
    <row r="2745" spans="1:2" x14ac:dyDescent="0.25">
      <c r="A2745" s="7">
        <v>2740</v>
      </c>
      <c r="B2745" s="7" t="str">
        <f>"201402007733"</f>
        <v>201402007733</v>
      </c>
    </row>
    <row r="2746" spans="1:2" x14ac:dyDescent="0.25">
      <c r="A2746" s="7">
        <v>2741</v>
      </c>
      <c r="B2746" s="7" t="str">
        <f>"00766380"</f>
        <v>00766380</v>
      </c>
    </row>
    <row r="2747" spans="1:2" x14ac:dyDescent="0.25">
      <c r="A2747" s="7">
        <v>2742</v>
      </c>
      <c r="B2747" s="7" t="str">
        <f>"200807000792"</f>
        <v>200807000792</v>
      </c>
    </row>
    <row r="2748" spans="1:2" x14ac:dyDescent="0.25">
      <c r="A2748" s="7">
        <v>2743</v>
      </c>
      <c r="B2748" s="7" t="str">
        <f>"00772273"</f>
        <v>00772273</v>
      </c>
    </row>
    <row r="2749" spans="1:2" x14ac:dyDescent="0.25">
      <c r="A2749" s="7">
        <v>2744</v>
      </c>
      <c r="B2749" s="7" t="str">
        <f>"00209890"</f>
        <v>00209890</v>
      </c>
    </row>
    <row r="2750" spans="1:2" x14ac:dyDescent="0.25">
      <c r="A2750" s="7">
        <v>2745</v>
      </c>
      <c r="B2750" s="7" t="str">
        <f>"201409003060"</f>
        <v>201409003060</v>
      </c>
    </row>
    <row r="2751" spans="1:2" x14ac:dyDescent="0.25">
      <c r="A2751" s="7">
        <v>2746</v>
      </c>
      <c r="B2751" s="7" t="str">
        <f>"201504001845"</f>
        <v>201504001845</v>
      </c>
    </row>
    <row r="2752" spans="1:2" x14ac:dyDescent="0.25">
      <c r="A2752" s="7">
        <v>2747</v>
      </c>
      <c r="B2752" s="7" t="str">
        <f>"200802006797"</f>
        <v>200802006797</v>
      </c>
    </row>
    <row r="2753" spans="1:2" x14ac:dyDescent="0.25">
      <c r="A2753" s="7">
        <v>2748</v>
      </c>
      <c r="B2753" s="7" t="str">
        <f>"200802004370"</f>
        <v>200802004370</v>
      </c>
    </row>
    <row r="2754" spans="1:2" x14ac:dyDescent="0.25">
      <c r="A2754" s="7">
        <v>2749</v>
      </c>
      <c r="B2754" s="7" t="str">
        <f>"00827903"</f>
        <v>00827903</v>
      </c>
    </row>
    <row r="2755" spans="1:2" x14ac:dyDescent="0.25">
      <c r="A2755" s="7">
        <v>2750</v>
      </c>
      <c r="B2755" s="7" t="str">
        <f>"201601000676"</f>
        <v>201601000676</v>
      </c>
    </row>
    <row r="2756" spans="1:2" x14ac:dyDescent="0.25">
      <c r="A2756" s="7">
        <v>2751</v>
      </c>
      <c r="B2756" s="7" t="str">
        <f>"201409004231"</f>
        <v>201409004231</v>
      </c>
    </row>
    <row r="2757" spans="1:2" x14ac:dyDescent="0.25">
      <c r="A2757" s="7">
        <v>2752</v>
      </c>
      <c r="B2757" s="7" t="str">
        <f>"00313858"</f>
        <v>00313858</v>
      </c>
    </row>
    <row r="2758" spans="1:2" x14ac:dyDescent="0.25">
      <c r="A2758" s="7">
        <v>2753</v>
      </c>
      <c r="B2758" s="7" t="str">
        <f>"00835339"</f>
        <v>00835339</v>
      </c>
    </row>
    <row r="2759" spans="1:2" x14ac:dyDescent="0.25">
      <c r="A2759" s="7">
        <v>2754</v>
      </c>
      <c r="B2759" s="7" t="str">
        <f>"201507004024"</f>
        <v>201507004024</v>
      </c>
    </row>
    <row r="2760" spans="1:2" x14ac:dyDescent="0.25">
      <c r="A2760" s="7">
        <v>2755</v>
      </c>
      <c r="B2760" s="7" t="str">
        <f>"00641648"</f>
        <v>00641648</v>
      </c>
    </row>
    <row r="2761" spans="1:2" x14ac:dyDescent="0.25">
      <c r="A2761" s="7">
        <v>2756</v>
      </c>
      <c r="B2761" s="7" t="str">
        <f>"00004125"</f>
        <v>00004125</v>
      </c>
    </row>
    <row r="2762" spans="1:2" x14ac:dyDescent="0.25">
      <c r="A2762" s="7">
        <v>2757</v>
      </c>
      <c r="B2762" s="7" t="str">
        <f>"201410008529"</f>
        <v>201410008529</v>
      </c>
    </row>
    <row r="2763" spans="1:2" x14ac:dyDescent="0.25">
      <c r="A2763" s="7">
        <v>2758</v>
      </c>
      <c r="B2763" s="7" t="str">
        <f>"00011509"</f>
        <v>00011509</v>
      </c>
    </row>
    <row r="2764" spans="1:2" x14ac:dyDescent="0.25">
      <c r="A2764" s="7">
        <v>2759</v>
      </c>
      <c r="B2764" s="7" t="str">
        <f>"00106949"</f>
        <v>00106949</v>
      </c>
    </row>
    <row r="2765" spans="1:2" x14ac:dyDescent="0.25">
      <c r="A2765" s="7">
        <v>2760</v>
      </c>
      <c r="B2765" s="7" t="str">
        <f>"00157329"</f>
        <v>00157329</v>
      </c>
    </row>
    <row r="2766" spans="1:2" x14ac:dyDescent="0.25">
      <c r="A2766" s="7">
        <v>2761</v>
      </c>
      <c r="B2766" s="7" t="str">
        <f>"00872877"</f>
        <v>00872877</v>
      </c>
    </row>
    <row r="2767" spans="1:2" x14ac:dyDescent="0.25">
      <c r="A2767" s="7">
        <v>2762</v>
      </c>
      <c r="B2767" s="7" t="str">
        <f>"00829083"</f>
        <v>00829083</v>
      </c>
    </row>
    <row r="2768" spans="1:2" x14ac:dyDescent="0.25">
      <c r="A2768" s="7">
        <v>2763</v>
      </c>
      <c r="B2768" s="7" t="str">
        <f>"201410009632"</f>
        <v>201410009632</v>
      </c>
    </row>
    <row r="2769" spans="1:2" x14ac:dyDescent="0.25">
      <c r="A2769" s="7">
        <v>2764</v>
      </c>
      <c r="B2769" s="7" t="str">
        <f>"200801003051"</f>
        <v>200801003051</v>
      </c>
    </row>
    <row r="2770" spans="1:2" x14ac:dyDescent="0.25">
      <c r="A2770" s="7">
        <v>2765</v>
      </c>
      <c r="B2770" s="7" t="str">
        <f>"201411001827"</f>
        <v>201411001827</v>
      </c>
    </row>
    <row r="2771" spans="1:2" x14ac:dyDescent="0.25">
      <c r="A2771" s="7">
        <v>2766</v>
      </c>
      <c r="B2771" s="7" t="str">
        <f>"00273192"</f>
        <v>00273192</v>
      </c>
    </row>
    <row r="2772" spans="1:2" x14ac:dyDescent="0.25">
      <c r="A2772" s="7">
        <v>2767</v>
      </c>
      <c r="B2772" s="7" t="str">
        <f>"201604005274"</f>
        <v>201604005274</v>
      </c>
    </row>
    <row r="2773" spans="1:2" x14ac:dyDescent="0.25">
      <c r="A2773" s="7">
        <v>2768</v>
      </c>
      <c r="B2773" s="7" t="str">
        <f>"00426178"</f>
        <v>00426178</v>
      </c>
    </row>
    <row r="2774" spans="1:2" x14ac:dyDescent="0.25">
      <c r="A2774" s="7">
        <v>2769</v>
      </c>
      <c r="B2774" s="7" t="str">
        <f>"00669418"</f>
        <v>00669418</v>
      </c>
    </row>
    <row r="2775" spans="1:2" x14ac:dyDescent="0.25">
      <c r="A2775" s="7">
        <v>2770</v>
      </c>
      <c r="B2775" s="7" t="str">
        <f>"00170612"</f>
        <v>00170612</v>
      </c>
    </row>
    <row r="2776" spans="1:2" x14ac:dyDescent="0.25">
      <c r="A2776" s="7">
        <v>2771</v>
      </c>
      <c r="B2776" s="7" t="str">
        <f>"200803000805"</f>
        <v>200803000805</v>
      </c>
    </row>
    <row r="2777" spans="1:2" x14ac:dyDescent="0.25">
      <c r="A2777" s="7">
        <v>2772</v>
      </c>
      <c r="B2777" s="7" t="str">
        <f>"00543865"</f>
        <v>00543865</v>
      </c>
    </row>
    <row r="2778" spans="1:2" x14ac:dyDescent="0.25">
      <c r="A2778" s="7">
        <v>2773</v>
      </c>
      <c r="B2778" s="7" t="str">
        <f>"200712004498"</f>
        <v>200712004498</v>
      </c>
    </row>
    <row r="2779" spans="1:2" x14ac:dyDescent="0.25">
      <c r="A2779" s="7">
        <v>2774</v>
      </c>
      <c r="B2779" s="7" t="str">
        <f>"00549693"</f>
        <v>00549693</v>
      </c>
    </row>
    <row r="2780" spans="1:2" x14ac:dyDescent="0.25">
      <c r="A2780" s="7">
        <v>2775</v>
      </c>
      <c r="B2780" s="7" t="str">
        <f>"00124129"</f>
        <v>00124129</v>
      </c>
    </row>
    <row r="2781" spans="1:2" x14ac:dyDescent="0.25">
      <c r="A2781" s="7">
        <v>2776</v>
      </c>
      <c r="B2781" s="7" t="str">
        <f>"00873436"</f>
        <v>00873436</v>
      </c>
    </row>
    <row r="2782" spans="1:2" x14ac:dyDescent="0.25">
      <c r="A2782" s="7">
        <v>2777</v>
      </c>
      <c r="B2782" s="7" t="str">
        <f>"00162976"</f>
        <v>00162976</v>
      </c>
    </row>
    <row r="2783" spans="1:2" x14ac:dyDescent="0.25">
      <c r="A2783" s="7">
        <v>2778</v>
      </c>
      <c r="B2783" s="7" t="str">
        <f>"00186413"</f>
        <v>00186413</v>
      </c>
    </row>
    <row r="2784" spans="1:2" x14ac:dyDescent="0.25">
      <c r="A2784" s="7">
        <v>2779</v>
      </c>
      <c r="B2784" s="7" t="str">
        <f>"00873836"</f>
        <v>00873836</v>
      </c>
    </row>
    <row r="2785" spans="1:2" x14ac:dyDescent="0.25">
      <c r="A2785" s="7">
        <v>2780</v>
      </c>
      <c r="B2785" s="7" t="str">
        <f>"00871924"</f>
        <v>00871924</v>
      </c>
    </row>
    <row r="2786" spans="1:2" x14ac:dyDescent="0.25">
      <c r="A2786" s="7">
        <v>2781</v>
      </c>
      <c r="B2786" s="7" t="str">
        <f>"00101895"</f>
        <v>00101895</v>
      </c>
    </row>
    <row r="2787" spans="1:2" x14ac:dyDescent="0.25">
      <c r="A2787" s="7">
        <v>2782</v>
      </c>
      <c r="B2787" s="7" t="str">
        <f>"00552351"</f>
        <v>00552351</v>
      </c>
    </row>
    <row r="2788" spans="1:2" x14ac:dyDescent="0.25">
      <c r="A2788" s="7">
        <v>2783</v>
      </c>
      <c r="B2788" s="7" t="str">
        <f>"00498700"</f>
        <v>00498700</v>
      </c>
    </row>
    <row r="2789" spans="1:2" x14ac:dyDescent="0.25">
      <c r="A2789" s="7">
        <v>2784</v>
      </c>
      <c r="B2789" s="7" t="str">
        <f>"00677615"</f>
        <v>00677615</v>
      </c>
    </row>
    <row r="2790" spans="1:2" x14ac:dyDescent="0.25">
      <c r="A2790" s="7">
        <v>2785</v>
      </c>
      <c r="B2790" s="7" t="str">
        <f>"00873100"</f>
        <v>00873100</v>
      </c>
    </row>
    <row r="2791" spans="1:2" x14ac:dyDescent="0.25">
      <c r="A2791" s="7">
        <v>2786</v>
      </c>
      <c r="B2791" s="7" t="str">
        <f>"201411002345"</f>
        <v>201411002345</v>
      </c>
    </row>
    <row r="2792" spans="1:2" x14ac:dyDescent="0.25">
      <c r="A2792" s="7">
        <v>2787</v>
      </c>
      <c r="B2792" s="7" t="str">
        <f>"201402012458"</f>
        <v>201402012458</v>
      </c>
    </row>
    <row r="2793" spans="1:2" x14ac:dyDescent="0.25">
      <c r="A2793" s="7">
        <v>2788</v>
      </c>
      <c r="B2793" s="7" t="str">
        <f>"00875990"</f>
        <v>00875990</v>
      </c>
    </row>
    <row r="2794" spans="1:2" x14ac:dyDescent="0.25">
      <c r="A2794" s="7">
        <v>2789</v>
      </c>
      <c r="B2794" s="7" t="str">
        <f>"00869351"</f>
        <v>00869351</v>
      </c>
    </row>
    <row r="2795" spans="1:2" x14ac:dyDescent="0.25">
      <c r="A2795" s="7">
        <v>2790</v>
      </c>
      <c r="B2795" s="7" t="str">
        <f>"00162497"</f>
        <v>00162497</v>
      </c>
    </row>
    <row r="2796" spans="1:2" x14ac:dyDescent="0.25">
      <c r="A2796" s="7">
        <v>2791</v>
      </c>
      <c r="B2796" s="7" t="str">
        <f>"201402010058"</f>
        <v>201402010058</v>
      </c>
    </row>
    <row r="2797" spans="1:2" x14ac:dyDescent="0.25">
      <c r="A2797" s="7">
        <v>2792</v>
      </c>
      <c r="B2797" s="7" t="str">
        <f>"00868253"</f>
        <v>00868253</v>
      </c>
    </row>
    <row r="2798" spans="1:2" x14ac:dyDescent="0.25">
      <c r="A2798" s="7">
        <v>2793</v>
      </c>
      <c r="B2798" s="7" t="str">
        <f>"00872549"</f>
        <v>00872549</v>
      </c>
    </row>
    <row r="2799" spans="1:2" x14ac:dyDescent="0.25">
      <c r="A2799" s="7">
        <v>2794</v>
      </c>
      <c r="B2799" s="7" t="str">
        <f>"00832849"</f>
        <v>00832849</v>
      </c>
    </row>
    <row r="2800" spans="1:2" x14ac:dyDescent="0.25">
      <c r="A2800" s="7">
        <v>2795</v>
      </c>
      <c r="B2800" s="7" t="str">
        <f>"201412003954"</f>
        <v>201412003954</v>
      </c>
    </row>
    <row r="2801" spans="1:2" x14ac:dyDescent="0.25">
      <c r="A2801" s="7">
        <v>2796</v>
      </c>
      <c r="B2801" s="7" t="str">
        <f>"00776649"</f>
        <v>00776649</v>
      </c>
    </row>
    <row r="2802" spans="1:2" x14ac:dyDescent="0.25">
      <c r="A2802" s="7">
        <v>2797</v>
      </c>
      <c r="B2802" s="7" t="str">
        <f>"00795169"</f>
        <v>00795169</v>
      </c>
    </row>
    <row r="2803" spans="1:2" x14ac:dyDescent="0.25">
      <c r="A2803" s="7">
        <v>2798</v>
      </c>
      <c r="B2803" s="7" t="str">
        <f>"00840274"</f>
        <v>00840274</v>
      </c>
    </row>
    <row r="2804" spans="1:2" x14ac:dyDescent="0.25">
      <c r="A2804" s="7">
        <v>2799</v>
      </c>
      <c r="B2804" s="7" t="str">
        <f>"00822566"</f>
        <v>00822566</v>
      </c>
    </row>
    <row r="2805" spans="1:2" x14ac:dyDescent="0.25">
      <c r="A2805" s="7">
        <v>2800</v>
      </c>
      <c r="B2805" s="7" t="str">
        <f>"00676998"</f>
        <v>00676998</v>
      </c>
    </row>
    <row r="2806" spans="1:2" x14ac:dyDescent="0.25">
      <c r="A2806" s="7">
        <v>2801</v>
      </c>
      <c r="B2806" s="7" t="str">
        <f>"00867667"</f>
        <v>00867667</v>
      </c>
    </row>
  </sheetData>
  <mergeCells count="3">
    <mergeCell ref="A1:B1"/>
    <mergeCell ref="A2:B2"/>
    <mergeCell ref="A3:B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73"/>
  <sheetViews>
    <sheetView workbookViewId="0">
      <selection sqref="A1:B1"/>
    </sheetView>
  </sheetViews>
  <sheetFormatPr defaultRowHeight="15" x14ac:dyDescent="0.25"/>
  <cols>
    <col min="2" max="2" width="35.7109375" customWidth="1"/>
  </cols>
  <sheetData>
    <row r="1" spans="1:2" ht="52.5" customHeight="1" x14ac:dyDescent="0.25">
      <c r="A1" s="1" t="s">
        <v>2</v>
      </c>
      <c r="B1" s="2"/>
    </row>
    <row r="2" spans="1:2" x14ac:dyDescent="0.25">
      <c r="A2" s="3"/>
      <c r="B2" s="4"/>
    </row>
    <row r="3" spans="1:2" ht="123.75" customHeight="1" x14ac:dyDescent="0.25">
      <c r="A3" s="5" t="s">
        <v>5</v>
      </c>
      <c r="B3" s="6"/>
    </row>
    <row r="4" spans="1:2" x14ac:dyDescent="0.25">
      <c r="A4" s="7"/>
      <c r="B4" s="7"/>
    </row>
    <row r="5" spans="1:2" x14ac:dyDescent="0.25">
      <c r="A5" s="8" t="s">
        <v>1</v>
      </c>
      <c r="B5" s="8" t="s">
        <v>0</v>
      </c>
    </row>
    <row r="6" spans="1:2" x14ac:dyDescent="0.25">
      <c r="A6" s="7">
        <v>1</v>
      </c>
      <c r="B6" s="7" t="str">
        <f>"00076108"</f>
        <v>00076108</v>
      </c>
    </row>
    <row r="7" spans="1:2" x14ac:dyDescent="0.25">
      <c r="A7" s="7">
        <v>2</v>
      </c>
      <c r="B7" s="7" t="str">
        <f>"00546963"</f>
        <v>00546963</v>
      </c>
    </row>
    <row r="8" spans="1:2" x14ac:dyDescent="0.25">
      <c r="A8" s="7">
        <v>3</v>
      </c>
      <c r="B8" s="7" t="str">
        <f>"00876135"</f>
        <v>00876135</v>
      </c>
    </row>
    <row r="9" spans="1:2" x14ac:dyDescent="0.25">
      <c r="A9" s="7">
        <v>4</v>
      </c>
      <c r="B9" s="7" t="str">
        <f>"00049821"</f>
        <v>00049821</v>
      </c>
    </row>
    <row r="10" spans="1:2" x14ac:dyDescent="0.25">
      <c r="A10" s="7">
        <v>5</v>
      </c>
      <c r="B10" s="7" t="str">
        <f>"200802001434"</f>
        <v>200802001434</v>
      </c>
    </row>
    <row r="11" spans="1:2" x14ac:dyDescent="0.25">
      <c r="A11" s="7">
        <v>6</v>
      </c>
      <c r="B11" s="7" t="str">
        <f>"00017039"</f>
        <v>00017039</v>
      </c>
    </row>
    <row r="12" spans="1:2" x14ac:dyDescent="0.25">
      <c r="A12" s="7">
        <v>7</v>
      </c>
      <c r="B12" s="7" t="str">
        <f>"00027798"</f>
        <v>00027798</v>
      </c>
    </row>
    <row r="13" spans="1:2" x14ac:dyDescent="0.25">
      <c r="A13" s="7">
        <v>8</v>
      </c>
      <c r="B13" s="7" t="str">
        <f>"00624002"</f>
        <v>00624002</v>
      </c>
    </row>
    <row r="14" spans="1:2" x14ac:dyDescent="0.25">
      <c r="A14" s="7">
        <v>9</v>
      </c>
      <c r="B14" s="7" t="str">
        <f>"00084223"</f>
        <v>00084223</v>
      </c>
    </row>
    <row r="15" spans="1:2" x14ac:dyDescent="0.25">
      <c r="A15" s="7">
        <v>10</v>
      </c>
      <c r="B15" s="7" t="str">
        <f>"201409003900"</f>
        <v>201409003900</v>
      </c>
    </row>
    <row r="16" spans="1:2" x14ac:dyDescent="0.25">
      <c r="A16" s="7">
        <v>11</v>
      </c>
      <c r="B16" s="7" t="str">
        <f>"201503000177"</f>
        <v>201503000177</v>
      </c>
    </row>
    <row r="17" spans="1:2" x14ac:dyDescent="0.25">
      <c r="A17" s="7">
        <v>12</v>
      </c>
      <c r="B17" s="7" t="str">
        <f>"201402010055"</f>
        <v>201402010055</v>
      </c>
    </row>
    <row r="18" spans="1:2" x14ac:dyDescent="0.25">
      <c r="A18" s="7">
        <v>13</v>
      </c>
      <c r="B18" s="7" t="str">
        <f>"201304001246"</f>
        <v>201304001246</v>
      </c>
    </row>
    <row r="19" spans="1:2" x14ac:dyDescent="0.25">
      <c r="A19" s="7">
        <v>14</v>
      </c>
      <c r="B19" s="7" t="str">
        <f>"00395722"</f>
        <v>00395722</v>
      </c>
    </row>
    <row r="20" spans="1:2" x14ac:dyDescent="0.25">
      <c r="A20" s="7">
        <v>15</v>
      </c>
      <c r="B20" s="7" t="str">
        <f>"00338317"</f>
        <v>00338317</v>
      </c>
    </row>
    <row r="21" spans="1:2" x14ac:dyDescent="0.25">
      <c r="A21" s="7">
        <v>16</v>
      </c>
      <c r="B21" s="7" t="str">
        <f>"200802005085"</f>
        <v>200802005085</v>
      </c>
    </row>
    <row r="22" spans="1:2" x14ac:dyDescent="0.25">
      <c r="A22" s="7">
        <v>17</v>
      </c>
      <c r="B22" s="7" t="str">
        <f>"00001464"</f>
        <v>00001464</v>
      </c>
    </row>
    <row r="23" spans="1:2" x14ac:dyDescent="0.25">
      <c r="A23" s="7">
        <v>18</v>
      </c>
      <c r="B23" s="7" t="str">
        <f>"200810000626"</f>
        <v>200810000626</v>
      </c>
    </row>
    <row r="24" spans="1:2" x14ac:dyDescent="0.25">
      <c r="A24" s="7">
        <v>19</v>
      </c>
      <c r="B24" s="7" t="str">
        <f>"201604005219"</f>
        <v>201604005219</v>
      </c>
    </row>
    <row r="25" spans="1:2" x14ac:dyDescent="0.25">
      <c r="A25" s="7">
        <v>20</v>
      </c>
      <c r="B25" s="7" t="str">
        <f>"201409001668"</f>
        <v>201409001668</v>
      </c>
    </row>
    <row r="26" spans="1:2" x14ac:dyDescent="0.25">
      <c r="A26" s="7">
        <v>21</v>
      </c>
      <c r="B26" s="7" t="str">
        <f>"00507035"</f>
        <v>00507035</v>
      </c>
    </row>
    <row r="27" spans="1:2" x14ac:dyDescent="0.25">
      <c r="A27" s="7">
        <v>22</v>
      </c>
      <c r="B27" s="7" t="str">
        <f>"201406005908"</f>
        <v>201406005908</v>
      </c>
    </row>
    <row r="28" spans="1:2" x14ac:dyDescent="0.25">
      <c r="A28" s="7">
        <v>23</v>
      </c>
      <c r="B28" s="7" t="str">
        <f>"201410006838"</f>
        <v>201410006838</v>
      </c>
    </row>
    <row r="29" spans="1:2" x14ac:dyDescent="0.25">
      <c r="A29" s="7">
        <v>24</v>
      </c>
      <c r="B29" s="7" t="str">
        <f>"00435948"</f>
        <v>00435948</v>
      </c>
    </row>
    <row r="30" spans="1:2" x14ac:dyDescent="0.25">
      <c r="A30" s="7">
        <v>25</v>
      </c>
      <c r="B30" s="7" t="str">
        <f>"00293248"</f>
        <v>00293248</v>
      </c>
    </row>
    <row r="31" spans="1:2" x14ac:dyDescent="0.25">
      <c r="A31" s="7">
        <v>26</v>
      </c>
      <c r="B31" s="7" t="str">
        <f>"201504003433"</f>
        <v>201504003433</v>
      </c>
    </row>
    <row r="32" spans="1:2" x14ac:dyDescent="0.25">
      <c r="A32" s="7">
        <v>27</v>
      </c>
      <c r="B32" s="7" t="str">
        <f>"00380293"</f>
        <v>00380293</v>
      </c>
    </row>
    <row r="33" spans="1:2" x14ac:dyDescent="0.25">
      <c r="A33" s="7">
        <v>28</v>
      </c>
      <c r="B33" s="7" t="str">
        <f>"201410004588"</f>
        <v>201410004588</v>
      </c>
    </row>
    <row r="34" spans="1:2" x14ac:dyDescent="0.25">
      <c r="A34" s="7">
        <v>29</v>
      </c>
      <c r="B34" s="7" t="str">
        <f>"201604002230"</f>
        <v>201604002230</v>
      </c>
    </row>
    <row r="35" spans="1:2" x14ac:dyDescent="0.25">
      <c r="A35" s="7">
        <v>30</v>
      </c>
      <c r="B35" s="7" t="str">
        <f>"200712006174"</f>
        <v>200712006174</v>
      </c>
    </row>
    <row r="36" spans="1:2" x14ac:dyDescent="0.25">
      <c r="A36" s="7">
        <v>31</v>
      </c>
      <c r="B36" s="7" t="str">
        <f>"00529830"</f>
        <v>00529830</v>
      </c>
    </row>
    <row r="37" spans="1:2" x14ac:dyDescent="0.25">
      <c r="A37" s="7">
        <v>32</v>
      </c>
      <c r="B37" s="7" t="str">
        <f>"201406013293"</f>
        <v>201406013293</v>
      </c>
    </row>
    <row r="38" spans="1:2" x14ac:dyDescent="0.25">
      <c r="A38" s="7">
        <v>33</v>
      </c>
      <c r="B38" s="7" t="str">
        <f>"201601000516"</f>
        <v>201601000516</v>
      </c>
    </row>
    <row r="39" spans="1:2" x14ac:dyDescent="0.25">
      <c r="A39" s="7">
        <v>34</v>
      </c>
      <c r="B39" s="7" t="str">
        <f>"00874923"</f>
        <v>00874923</v>
      </c>
    </row>
    <row r="40" spans="1:2" x14ac:dyDescent="0.25">
      <c r="A40" s="7">
        <v>35</v>
      </c>
      <c r="B40" s="7" t="str">
        <f>"00178682"</f>
        <v>00178682</v>
      </c>
    </row>
    <row r="41" spans="1:2" x14ac:dyDescent="0.25">
      <c r="A41" s="7">
        <v>36</v>
      </c>
      <c r="B41" s="7" t="str">
        <f>"00009091"</f>
        <v>00009091</v>
      </c>
    </row>
    <row r="42" spans="1:2" x14ac:dyDescent="0.25">
      <c r="A42" s="7">
        <v>37</v>
      </c>
      <c r="B42" s="7" t="str">
        <f>"00652948"</f>
        <v>00652948</v>
      </c>
    </row>
    <row r="43" spans="1:2" x14ac:dyDescent="0.25">
      <c r="A43" s="7">
        <v>38</v>
      </c>
      <c r="B43" s="7" t="str">
        <f>"00872017"</f>
        <v>00872017</v>
      </c>
    </row>
    <row r="44" spans="1:2" x14ac:dyDescent="0.25">
      <c r="A44" s="7">
        <v>39</v>
      </c>
      <c r="B44" s="7" t="str">
        <f>"00351226"</f>
        <v>00351226</v>
      </c>
    </row>
    <row r="45" spans="1:2" x14ac:dyDescent="0.25">
      <c r="A45" s="7">
        <v>40</v>
      </c>
      <c r="B45" s="7" t="str">
        <f>"00247236"</f>
        <v>00247236</v>
      </c>
    </row>
    <row r="46" spans="1:2" x14ac:dyDescent="0.25">
      <c r="A46" s="7">
        <v>41</v>
      </c>
      <c r="B46" s="7" t="str">
        <f>"201410009419"</f>
        <v>201410009419</v>
      </c>
    </row>
    <row r="47" spans="1:2" x14ac:dyDescent="0.25">
      <c r="A47" s="7">
        <v>42</v>
      </c>
      <c r="B47" s="7" t="str">
        <f>"201411001223"</f>
        <v>201411001223</v>
      </c>
    </row>
    <row r="48" spans="1:2" x14ac:dyDescent="0.25">
      <c r="A48" s="7">
        <v>43</v>
      </c>
      <c r="B48" s="7" t="str">
        <f>"200903000435"</f>
        <v>200903000435</v>
      </c>
    </row>
    <row r="49" spans="1:2" x14ac:dyDescent="0.25">
      <c r="A49" s="7">
        <v>44</v>
      </c>
      <c r="B49" s="7" t="str">
        <f>"00163494"</f>
        <v>00163494</v>
      </c>
    </row>
    <row r="50" spans="1:2" x14ac:dyDescent="0.25">
      <c r="A50" s="7">
        <v>45</v>
      </c>
      <c r="B50" s="7" t="str">
        <f>"00021189"</f>
        <v>00021189</v>
      </c>
    </row>
    <row r="51" spans="1:2" x14ac:dyDescent="0.25">
      <c r="A51" s="7">
        <v>46</v>
      </c>
      <c r="B51" s="7" t="str">
        <f>"201512005417"</f>
        <v>201512005417</v>
      </c>
    </row>
    <row r="52" spans="1:2" x14ac:dyDescent="0.25">
      <c r="A52" s="7">
        <v>47</v>
      </c>
      <c r="B52" s="7" t="str">
        <f>"00008876"</f>
        <v>00008876</v>
      </c>
    </row>
    <row r="53" spans="1:2" x14ac:dyDescent="0.25">
      <c r="A53" s="7">
        <v>48</v>
      </c>
      <c r="B53" s="7" t="str">
        <f>"00081229"</f>
        <v>00081229</v>
      </c>
    </row>
    <row r="54" spans="1:2" x14ac:dyDescent="0.25">
      <c r="A54" s="7">
        <v>49</v>
      </c>
      <c r="B54" s="7" t="str">
        <f>"00286318"</f>
        <v>00286318</v>
      </c>
    </row>
    <row r="55" spans="1:2" x14ac:dyDescent="0.25">
      <c r="A55" s="7">
        <v>50</v>
      </c>
      <c r="B55" s="7" t="str">
        <f>"201406015105"</f>
        <v>201406015105</v>
      </c>
    </row>
    <row r="56" spans="1:2" x14ac:dyDescent="0.25">
      <c r="A56" s="7">
        <v>51</v>
      </c>
      <c r="B56" s="7" t="str">
        <f>"00656191"</f>
        <v>00656191</v>
      </c>
    </row>
    <row r="57" spans="1:2" x14ac:dyDescent="0.25">
      <c r="A57" s="7">
        <v>52</v>
      </c>
      <c r="B57" s="7" t="str">
        <f>"00254447"</f>
        <v>00254447</v>
      </c>
    </row>
    <row r="58" spans="1:2" x14ac:dyDescent="0.25">
      <c r="A58" s="7">
        <v>53</v>
      </c>
      <c r="B58" s="7" t="str">
        <f>"00222817"</f>
        <v>00222817</v>
      </c>
    </row>
    <row r="59" spans="1:2" x14ac:dyDescent="0.25">
      <c r="A59" s="7">
        <v>54</v>
      </c>
      <c r="B59" s="7" t="str">
        <f>"00006160"</f>
        <v>00006160</v>
      </c>
    </row>
    <row r="60" spans="1:2" x14ac:dyDescent="0.25">
      <c r="A60" s="7">
        <v>55</v>
      </c>
      <c r="B60" s="7" t="str">
        <f>"00290484"</f>
        <v>00290484</v>
      </c>
    </row>
    <row r="61" spans="1:2" x14ac:dyDescent="0.25">
      <c r="A61" s="7">
        <v>56</v>
      </c>
      <c r="B61" s="7" t="str">
        <f>"00209130"</f>
        <v>00209130</v>
      </c>
    </row>
    <row r="62" spans="1:2" x14ac:dyDescent="0.25">
      <c r="A62" s="7">
        <v>57</v>
      </c>
      <c r="B62" s="7" t="str">
        <f>"00324929"</f>
        <v>00324929</v>
      </c>
    </row>
    <row r="63" spans="1:2" x14ac:dyDescent="0.25">
      <c r="A63" s="7">
        <v>58</v>
      </c>
      <c r="B63" s="7" t="str">
        <f>"00358840"</f>
        <v>00358840</v>
      </c>
    </row>
    <row r="64" spans="1:2" x14ac:dyDescent="0.25">
      <c r="A64" s="7">
        <v>59</v>
      </c>
      <c r="B64" s="7" t="str">
        <f>"00298460"</f>
        <v>00298460</v>
      </c>
    </row>
    <row r="65" spans="1:2" x14ac:dyDescent="0.25">
      <c r="A65" s="7">
        <v>60</v>
      </c>
      <c r="B65" s="7" t="str">
        <f>"00432164"</f>
        <v>00432164</v>
      </c>
    </row>
    <row r="66" spans="1:2" x14ac:dyDescent="0.25">
      <c r="A66" s="7">
        <v>61</v>
      </c>
      <c r="B66" s="7" t="str">
        <f>"200808000443"</f>
        <v>200808000443</v>
      </c>
    </row>
    <row r="67" spans="1:2" x14ac:dyDescent="0.25">
      <c r="A67" s="7">
        <v>62</v>
      </c>
      <c r="B67" s="7" t="str">
        <f>"00722936"</f>
        <v>00722936</v>
      </c>
    </row>
    <row r="68" spans="1:2" x14ac:dyDescent="0.25">
      <c r="A68" s="7">
        <v>63</v>
      </c>
      <c r="B68" s="7" t="str">
        <f>"00476657"</f>
        <v>00476657</v>
      </c>
    </row>
    <row r="69" spans="1:2" x14ac:dyDescent="0.25">
      <c r="A69" s="7">
        <v>64</v>
      </c>
      <c r="B69" s="7" t="str">
        <f>"00639616"</f>
        <v>00639616</v>
      </c>
    </row>
    <row r="70" spans="1:2" x14ac:dyDescent="0.25">
      <c r="A70" s="7">
        <v>65</v>
      </c>
      <c r="B70" s="7" t="str">
        <f>"201402004530"</f>
        <v>201402004530</v>
      </c>
    </row>
    <row r="71" spans="1:2" x14ac:dyDescent="0.25">
      <c r="A71" s="7">
        <v>66</v>
      </c>
      <c r="B71" s="7" t="str">
        <f>"00544781"</f>
        <v>00544781</v>
      </c>
    </row>
    <row r="72" spans="1:2" x14ac:dyDescent="0.25">
      <c r="A72" s="7">
        <v>67</v>
      </c>
      <c r="B72" s="7" t="str">
        <f>"201412005245"</f>
        <v>201412005245</v>
      </c>
    </row>
    <row r="73" spans="1:2" x14ac:dyDescent="0.25">
      <c r="A73" s="7">
        <v>68</v>
      </c>
      <c r="B73" s="7" t="str">
        <f>"00008731"</f>
        <v>00008731</v>
      </c>
    </row>
    <row r="74" spans="1:2" x14ac:dyDescent="0.25">
      <c r="A74" s="7">
        <v>69</v>
      </c>
      <c r="B74" s="7" t="str">
        <f>"00871059"</f>
        <v>00871059</v>
      </c>
    </row>
    <row r="75" spans="1:2" x14ac:dyDescent="0.25">
      <c r="A75" s="7">
        <v>70</v>
      </c>
      <c r="B75" s="7" t="str">
        <f>"201402011844"</f>
        <v>201402011844</v>
      </c>
    </row>
    <row r="76" spans="1:2" x14ac:dyDescent="0.25">
      <c r="A76" s="7">
        <v>71</v>
      </c>
      <c r="B76" s="7" t="str">
        <f>"00543572"</f>
        <v>00543572</v>
      </c>
    </row>
    <row r="77" spans="1:2" x14ac:dyDescent="0.25">
      <c r="A77" s="7">
        <v>72</v>
      </c>
      <c r="B77" s="7" t="str">
        <f>"00007969"</f>
        <v>00007969</v>
      </c>
    </row>
    <row r="78" spans="1:2" x14ac:dyDescent="0.25">
      <c r="A78" s="7">
        <v>73</v>
      </c>
      <c r="B78" s="7" t="str">
        <f>"00012067"</f>
        <v>00012067</v>
      </c>
    </row>
    <row r="79" spans="1:2" x14ac:dyDescent="0.25">
      <c r="A79" s="7">
        <v>74</v>
      </c>
      <c r="B79" s="7" t="str">
        <f>"00111759"</f>
        <v>00111759</v>
      </c>
    </row>
    <row r="80" spans="1:2" x14ac:dyDescent="0.25">
      <c r="A80" s="7">
        <v>75</v>
      </c>
      <c r="B80" s="7" t="str">
        <f>"00511923"</f>
        <v>00511923</v>
      </c>
    </row>
    <row r="81" spans="1:2" x14ac:dyDescent="0.25">
      <c r="A81" s="7">
        <v>76</v>
      </c>
      <c r="B81" s="7" t="str">
        <f>"00760285"</f>
        <v>00760285</v>
      </c>
    </row>
    <row r="82" spans="1:2" x14ac:dyDescent="0.25">
      <c r="A82" s="7">
        <v>77</v>
      </c>
      <c r="B82" s="7" t="str">
        <f>"00831310"</f>
        <v>00831310</v>
      </c>
    </row>
    <row r="83" spans="1:2" x14ac:dyDescent="0.25">
      <c r="A83" s="7">
        <v>78</v>
      </c>
      <c r="B83" s="7" t="str">
        <f>"201402000141"</f>
        <v>201402000141</v>
      </c>
    </row>
    <row r="84" spans="1:2" x14ac:dyDescent="0.25">
      <c r="A84" s="7">
        <v>79</v>
      </c>
      <c r="B84" s="7" t="str">
        <f>"200802000524"</f>
        <v>200802000524</v>
      </c>
    </row>
    <row r="85" spans="1:2" x14ac:dyDescent="0.25">
      <c r="A85" s="7">
        <v>80</v>
      </c>
      <c r="B85" s="7" t="str">
        <f>"201401000317"</f>
        <v>201401000317</v>
      </c>
    </row>
    <row r="86" spans="1:2" x14ac:dyDescent="0.25">
      <c r="A86" s="7">
        <v>81</v>
      </c>
      <c r="B86" s="7" t="str">
        <f>"00728868"</f>
        <v>00728868</v>
      </c>
    </row>
    <row r="87" spans="1:2" x14ac:dyDescent="0.25">
      <c r="A87" s="7">
        <v>82</v>
      </c>
      <c r="B87" s="7" t="str">
        <f>"00109274"</f>
        <v>00109274</v>
      </c>
    </row>
    <row r="88" spans="1:2" x14ac:dyDescent="0.25">
      <c r="A88" s="7">
        <v>83</v>
      </c>
      <c r="B88" s="7" t="str">
        <f>"00095890"</f>
        <v>00095890</v>
      </c>
    </row>
    <row r="89" spans="1:2" x14ac:dyDescent="0.25">
      <c r="A89" s="7">
        <v>84</v>
      </c>
      <c r="B89" s="7" t="str">
        <f>"201412001068"</f>
        <v>201412001068</v>
      </c>
    </row>
    <row r="90" spans="1:2" x14ac:dyDescent="0.25">
      <c r="A90" s="7">
        <v>85</v>
      </c>
      <c r="B90" s="7" t="str">
        <f>"00330966"</f>
        <v>00330966</v>
      </c>
    </row>
    <row r="91" spans="1:2" x14ac:dyDescent="0.25">
      <c r="A91" s="7">
        <v>86</v>
      </c>
      <c r="B91" s="7" t="str">
        <f>"00146147"</f>
        <v>00146147</v>
      </c>
    </row>
    <row r="92" spans="1:2" x14ac:dyDescent="0.25">
      <c r="A92" s="7">
        <v>87</v>
      </c>
      <c r="B92" s="7" t="str">
        <f>"201411001366"</f>
        <v>201411001366</v>
      </c>
    </row>
    <row r="93" spans="1:2" x14ac:dyDescent="0.25">
      <c r="A93" s="7">
        <v>88</v>
      </c>
      <c r="B93" s="7" t="str">
        <f>"200807000459"</f>
        <v>200807000459</v>
      </c>
    </row>
    <row r="94" spans="1:2" x14ac:dyDescent="0.25">
      <c r="A94" s="7">
        <v>89</v>
      </c>
      <c r="B94" s="7" t="str">
        <f>"201511039783"</f>
        <v>201511039783</v>
      </c>
    </row>
    <row r="95" spans="1:2" x14ac:dyDescent="0.25">
      <c r="A95" s="7">
        <v>90</v>
      </c>
      <c r="B95" s="7" t="str">
        <f>"00461547"</f>
        <v>00461547</v>
      </c>
    </row>
    <row r="96" spans="1:2" x14ac:dyDescent="0.25">
      <c r="A96" s="7">
        <v>91</v>
      </c>
      <c r="B96" s="7" t="str">
        <f>"00649003"</f>
        <v>00649003</v>
      </c>
    </row>
    <row r="97" spans="1:2" x14ac:dyDescent="0.25">
      <c r="A97" s="7">
        <v>92</v>
      </c>
      <c r="B97" s="7" t="str">
        <f>"201405000568"</f>
        <v>201405000568</v>
      </c>
    </row>
    <row r="98" spans="1:2" x14ac:dyDescent="0.25">
      <c r="A98" s="7">
        <v>93</v>
      </c>
      <c r="B98" s="7" t="str">
        <f>"00449990"</f>
        <v>00449990</v>
      </c>
    </row>
    <row r="99" spans="1:2" x14ac:dyDescent="0.25">
      <c r="A99" s="7">
        <v>94</v>
      </c>
      <c r="B99" s="7" t="str">
        <f>"200807000929"</f>
        <v>200807000929</v>
      </c>
    </row>
    <row r="100" spans="1:2" x14ac:dyDescent="0.25">
      <c r="A100" s="7">
        <v>95</v>
      </c>
      <c r="B100" s="7" t="str">
        <f>"00011229"</f>
        <v>00011229</v>
      </c>
    </row>
    <row r="101" spans="1:2" x14ac:dyDescent="0.25">
      <c r="A101" s="7">
        <v>96</v>
      </c>
      <c r="B101" s="7" t="str">
        <f>"00108090"</f>
        <v>00108090</v>
      </c>
    </row>
    <row r="102" spans="1:2" x14ac:dyDescent="0.25">
      <c r="A102" s="7">
        <v>97</v>
      </c>
      <c r="B102" s="7" t="str">
        <f>"00129393"</f>
        <v>00129393</v>
      </c>
    </row>
    <row r="103" spans="1:2" x14ac:dyDescent="0.25">
      <c r="A103" s="7">
        <v>98</v>
      </c>
      <c r="B103" s="7" t="str">
        <f>"00757320"</f>
        <v>00757320</v>
      </c>
    </row>
    <row r="104" spans="1:2" x14ac:dyDescent="0.25">
      <c r="A104" s="7">
        <v>99</v>
      </c>
      <c r="B104" s="7" t="str">
        <f>"201511041857"</f>
        <v>201511041857</v>
      </c>
    </row>
    <row r="105" spans="1:2" x14ac:dyDescent="0.25">
      <c r="A105" s="7">
        <v>100</v>
      </c>
      <c r="B105" s="7" t="str">
        <f>"00853877"</f>
        <v>00853877</v>
      </c>
    </row>
    <row r="106" spans="1:2" x14ac:dyDescent="0.25">
      <c r="A106" s="7">
        <v>101</v>
      </c>
      <c r="B106" s="7" t="str">
        <f>"201406009045"</f>
        <v>201406009045</v>
      </c>
    </row>
    <row r="107" spans="1:2" x14ac:dyDescent="0.25">
      <c r="A107" s="7">
        <v>102</v>
      </c>
      <c r="B107" s="7" t="str">
        <f>"00333514"</f>
        <v>00333514</v>
      </c>
    </row>
    <row r="108" spans="1:2" x14ac:dyDescent="0.25">
      <c r="A108" s="7">
        <v>103</v>
      </c>
      <c r="B108" s="7" t="str">
        <f>"00173199"</f>
        <v>00173199</v>
      </c>
    </row>
    <row r="109" spans="1:2" x14ac:dyDescent="0.25">
      <c r="A109" s="7">
        <v>104</v>
      </c>
      <c r="B109" s="7" t="str">
        <f>"201412003889"</f>
        <v>201412003889</v>
      </c>
    </row>
    <row r="110" spans="1:2" x14ac:dyDescent="0.25">
      <c r="A110" s="7">
        <v>105</v>
      </c>
      <c r="B110" s="7" t="str">
        <f>"00109648"</f>
        <v>00109648</v>
      </c>
    </row>
    <row r="111" spans="1:2" x14ac:dyDescent="0.25">
      <c r="A111" s="7">
        <v>106</v>
      </c>
      <c r="B111" s="7" t="str">
        <f>"00326052"</f>
        <v>00326052</v>
      </c>
    </row>
    <row r="112" spans="1:2" x14ac:dyDescent="0.25">
      <c r="A112" s="7">
        <v>107</v>
      </c>
      <c r="B112" s="7" t="str">
        <f>"201604004885"</f>
        <v>201604004885</v>
      </c>
    </row>
    <row r="113" spans="1:2" x14ac:dyDescent="0.25">
      <c r="A113" s="7">
        <v>108</v>
      </c>
      <c r="B113" s="7" t="str">
        <f>"201402008505"</f>
        <v>201402008505</v>
      </c>
    </row>
    <row r="114" spans="1:2" x14ac:dyDescent="0.25">
      <c r="A114" s="7">
        <v>109</v>
      </c>
      <c r="B114" s="7" t="str">
        <f>"201410001292"</f>
        <v>201410001292</v>
      </c>
    </row>
    <row r="115" spans="1:2" x14ac:dyDescent="0.25">
      <c r="A115" s="7">
        <v>110</v>
      </c>
      <c r="B115" s="7" t="str">
        <f>"00112389"</f>
        <v>00112389</v>
      </c>
    </row>
    <row r="116" spans="1:2" x14ac:dyDescent="0.25">
      <c r="A116" s="7">
        <v>111</v>
      </c>
      <c r="B116" s="7" t="str">
        <f>"201410000113"</f>
        <v>201410000113</v>
      </c>
    </row>
    <row r="117" spans="1:2" x14ac:dyDescent="0.25">
      <c r="A117" s="7">
        <v>112</v>
      </c>
      <c r="B117" s="7" t="str">
        <f>"00010806"</f>
        <v>00010806</v>
      </c>
    </row>
    <row r="118" spans="1:2" x14ac:dyDescent="0.25">
      <c r="A118" s="7">
        <v>113</v>
      </c>
      <c r="B118" s="7" t="str">
        <f>"00112646"</f>
        <v>00112646</v>
      </c>
    </row>
    <row r="119" spans="1:2" x14ac:dyDescent="0.25">
      <c r="A119" s="7">
        <v>114</v>
      </c>
      <c r="B119" s="7" t="str">
        <f>"00108647"</f>
        <v>00108647</v>
      </c>
    </row>
    <row r="120" spans="1:2" x14ac:dyDescent="0.25">
      <c r="A120" s="7">
        <v>115</v>
      </c>
      <c r="B120" s="7" t="str">
        <f>"00836541"</f>
        <v>00836541</v>
      </c>
    </row>
    <row r="121" spans="1:2" x14ac:dyDescent="0.25">
      <c r="A121" s="7">
        <v>116</v>
      </c>
      <c r="B121" s="7" t="str">
        <f>"200802000633"</f>
        <v>200802000633</v>
      </c>
    </row>
    <row r="122" spans="1:2" x14ac:dyDescent="0.25">
      <c r="A122" s="7">
        <v>117</v>
      </c>
      <c r="B122" s="7" t="str">
        <f>"200802003671"</f>
        <v>200802003671</v>
      </c>
    </row>
    <row r="123" spans="1:2" x14ac:dyDescent="0.25">
      <c r="A123" s="7">
        <v>118</v>
      </c>
      <c r="B123" s="7" t="str">
        <f>"00105507"</f>
        <v>00105507</v>
      </c>
    </row>
    <row r="124" spans="1:2" x14ac:dyDescent="0.25">
      <c r="A124" s="7">
        <v>119</v>
      </c>
      <c r="B124" s="7" t="str">
        <f>"201401000411"</f>
        <v>201401000411</v>
      </c>
    </row>
    <row r="125" spans="1:2" x14ac:dyDescent="0.25">
      <c r="A125" s="7">
        <v>120</v>
      </c>
      <c r="B125" s="7" t="str">
        <f>"201511029709"</f>
        <v>201511029709</v>
      </c>
    </row>
    <row r="126" spans="1:2" x14ac:dyDescent="0.25">
      <c r="A126" s="7">
        <v>121</v>
      </c>
      <c r="B126" s="7" t="str">
        <f>"201406011512"</f>
        <v>201406011512</v>
      </c>
    </row>
    <row r="127" spans="1:2" x14ac:dyDescent="0.25">
      <c r="A127" s="7">
        <v>122</v>
      </c>
      <c r="B127" s="7" t="str">
        <f>"00011128"</f>
        <v>00011128</v>
      </c>
    </row>
    <row r="128" spans="1:2" x14ac:dyDescent="0.25">
      <c r="A128" s="7">
        <v>123</v>
      </c>
      <c r="B128" s="7" t="str">
        <f>"00366728"</f>
        <v>00366728</v>
      </c>
    </row>
    <row r="129" spans="1:2" x14ac:dyDescent="0.25">
      <c r="A129" s="7">
        <v>124</v>
      </c>
      <c r="B129" s="7" t="str">
        <f>"00551035"</f>
        <v>00551035</v>
      </c>
    </row>
    <row r="130" spans="1:2" x14ac:dyDescent="0.25">
      <c r="A130" s="7">
        <v>125</v>
      </c>
      <c r="B130" s="7" t="str">
        <f>"201402002253"</f>
        <v>201402002253</v>
      </c>
    </row>
    <row r="131" spans="1:2" x14ac:dyDescent="0.25">
      <c r="A131" s="7">
        <v>126</v>
      </c>
      <c r="B131" s="7" t="str">
        <f>"201406001401"</f>
        <v>201406001401</v>
      </c>
    </row>
    <row r="132" spans="1:2" x14ac:dyDescent="0.25">
      <c r="A132" s="7">
        <v>127</v>
      </c>
      <c r="B132" s="7" t="str">
        <f>"201406002303"</f>
        <v>201406002303</v>
      </c>
    </row>
    <row r="133" spans="1:2" x14ac:dyDescent="0.25">
      <c r="A133" s="7">
        <v>128</v>
      </c>
      <c r="B133" s="7" t="str">
        <f>"201510004616"</f>
        <v>201510004616</v>
      </c>
    </row>
    <row r="134" spans="1:2" x14ac:dyDescent="0.25">
      <c r="A134" s="7">
        <v>129</v>
      </c>
      <c r="B134" s="7" t="str">
        <f>"00624121"</f>
        <v>00624121</v>
      </c>
    </row>
    <row r="135" spans="1:2" x14ac:dyDescent="0.25">
      <c r="A135" s="7">
        <v>130</v>
      </c>
      <c r="B135" s="7" t="str">
        <f>"200801000425"</f>
        <v>200801000425</v>
      </c>
    </row>
    <row r="136" spans="1:2" x14ac:dyDescent="0.25">
      <c r="A136" s="7">
        <v>131</v>
      </c>
      <c r="B136" s="7" t="str">
        <f>"00875167"</f>
        <v>00875167</v>
      </c>
    </row>
    <row r="137" spans="1:2" x14ac:dyDescent="0.25">
      <c r="A137" s="7">
        <v>132</v>
      </c>
      <c r="B137" s="7" t="str">
        <f>"00108161"</f>
        <v>00108161</v>
      </c>
    </row>
    <row r="138" spans="1:2" x14ac:dyDescent="0.25">
      <c r="A138" s="7">
        <v>133</v>
      </c>
      <c r="B138" s="7" t="str">
        <f>"00428521"</f>
        <v>00428521</v>
      </c>
    </row>
    <row r="139" spans="1:2" x14ac:dyDescent="0.25">
      <c r="A139" s="7">
        <v>134</v>
      </c>
      <c r="B139" s="7" t="str">
        <f>"201511042866"</f>
        <v>201511042866</v>
      </c>
    </row>
    <row r="140" spans="1:2" x14ac:dyDescent="0.25">
      <c r="A140" s="7">
        <v>135</v>
      </c>
      <c r="B140" s="7" t="str">
        <f>"00011923"</f>
        <v>00011923</v>
      </c>
    </row>
    <row r="141" spans="1:2" x14ac:dyDescent="0.25">
      <c r="A141" s="7">
        <v>136</v>
      </c>
      <c r="B141" s="7" t="str">
        <f>"00011782"</f>
        <v>00011782</v>
      </c>
    </row>
    <row r="142" spans="1:2" x14ac:dyDescent="0.25">
      <c r="A142" s="7">
        <v>137</v>
      </c>
      <c r="B142" s="7" t="str">
        <f>"00038068"</f>
        <v>00038068</v>
      </c>
    </row>
    <row r="143" spans="1:2" x14ac:dyDescent="0.25">
      <c r="A143" s="7">
        <v>138</v>
      </c>
      <c r="B143" s="7" t="str">
        <f>"00012597"</f>
        <v>00012597</v>
      </c>
    </row>
    <row r="144" spans="1:2" x14ac:dyDescent="0.25">
      <c r="A144" s="7">
        <v>139</v>
      </c>
      <c r="B144" s="7" t="str">
        <f>"00492566"</f>
        <v>00492566</v>
      </c>
    </row>
    <row r="145" spans="1:2" x14ac:dyDescent="0.25">
      <c r="A145" s="7">
        <v>140</v>
      </c>
      <c r="B145" s="7" t="str">
        <f>"201601000655"</f>
        <v>201601000655</v>
      </c>
    </row>
    <row r="146" spans="1:2" x14ac:dyDescent="0.25">
      <c r="A146" s="7">
        <v>141</v>
      </c>
      <c r="B146" s="7" t="str">
        <f>"00092836"</f>
        <v>00092836</v>
      </c>
    </row>
    <row r="147" spans="1:2" x14ac:dyDescent="0.25">
      <c r="A147" s="7">
        <v>142</v>
      </c>
      <c r="B147" s="7" t="str">
        <f>"00714666"</f>
        <v>00714666</v>
      </c>
    </row>
    <row r="148" spans="1:2" x14ac:dyDescent="0.25">
      <c r="A148" s="7">
        <v>143</v>
      </c>
      <c r="B148" s="7" t="str">
        <f>"00246638"</f>
        <v>00246638</v>
      </c>
    </row>
    <row r="149" spans="1:2" x14ac:dyDescent="0.25">
      <c r="A149" s="7">
        <v>144</v>
      </c>
      <c r="B149" s="7" t="str">
        <f>"00107550"</f>
        <v>00107550</v>
      </c>
    </row>
    <row r="150" spans="1:2" x14ac:dyDescent="0.25">
      <c r="A150" s="7">
        <v>145</v>
      </c>
      <c r="B150" s="7" t="str">
        <f>"00502593"</f>
        <v>00502593</v>
      </c>
    </row>
    <row r="151" spans="1:2" x14ac:dyDescent="0.25">
      <c r="A151" s="7">
        <v>146</v>
      </c>
      <c r="B151" s="7" t="str">
        <f>"00425925"</f>
        <v>00425925</v>
      </c>
    </row>
    <row r="152" spans="1:2" x14ac:dyDescent="0.25">
      <c r="A152" s="7">
        <v>147</v>
      </c>
      <c r="B152" s="7" t="str">
        <f>"200802001863"</f>
        <v>200802001863</v>
      </c>
    </row>
    <row r="153" spans="1:2" x14ac:dyDescent="0.25">
      <c r="A153" s="7">
        <v>148</v>
      </c>
      <c r="B153" s="7" t="str">
        <f>"201512001927"</f>
        <v>201512001927</v>
      </c>
    </row>
    <row r="154" spans="1:2" x14ac:dyDescent="0.25">
      <c r="A154" s="7">
        <v>149</v>
      </c>
      <c r="B154" s="7" t="str">
        <f>"201406017390"</f>
        <v>201406017390</v>
      </c>
    </row>
    <row r="155" spans="1:2" x14ac:dyDescent="0.25">
      <c r="A155" s="7">
        <v>150</v>
      </c>
      <c r="B155" s="7" t="str">
        <f>"00110680"</f>
        <v>00110680</v>
      </c>
    </row>
    <row r="156" spans="1:2" x14ac:dyDescent="0.25">
      <c r="A156" s="7">
        <v>151</v>
      </c>
      <c r="B156" s="7" t="str">
        <f>"00143544"</f>
        <v>00143544</v>
      </c>
    </row>
    <row r="157" spans="1:2" x14ac:dyDescent="0.25">
      <c r="A157" s="7">
        <v>152</v>
      </c>
      <c r="B157" s="7" t="str">
        <f>"201511023491"</f>
        <v>201511023491</v>
      </c>
    </row>
    <row r="158" spans="1:2" x14ac:dyDescent="0.25">
      <c r="A158" s="7">
        <v>153</v>
      </c>
      <c r="B158" s="7" t="str">
        <f>"00102977"</f>
        <v>00102977</v>
      </c>
    </row>
    <row r="159" spans="1:2" x14ac:dyDescent="0.25">
      <c r="A159" s="7">
        <v>154</v>
      </c>
      <c r="B159" s="7" t="str">
        <f>"00469458"</f>
        <v>00469458</v>
      </c>
    </row>
    <row r="160" spans="1:2" x14ac:dyDescent="0.25">
      <c r="A160" s="7">
        <v>155</v>
      </c>
      <c r="B160" s="7" t="str">
        <f>"00194049"</f>
        <v>00194049</v>
      </c>
    </row>
    <row r="161" spans="1:2" x14ac:dyDescent="0.25">
      <c r="A161" s="7">
        <v>156</v>
      </c>
      <c r="B161" s="7" t="str">
        <f>"00356055"</f>
        <v>00356055</v>
      </c>
    </row>
    <row r="162" spans="1:2" x14ac:dyDescent="0.25">
      <c r="A162" s="7">
        <v>157</v>
      </c>
      <c r="B162" s="7" t="str">
        <f>"00008026"</f>
        <v>00008026</v>
      </c>
    </row>
    <row r="163" spans="1:2" x14ac:dyDescent="0.25">
      <c r="A163" s="7">
        <v>158</v>
      </c>
      <c r="B163" s="7" t="str">
        <f>"201604003189"</f>
        <v>201604003189</v>
      </c>
    </row>
    <row r="164" spans="1:2" x14ac:dyDescent="0.25">
      <c r="A164" s="7">
        <v>159</v>
      </c>
      <c r="B164" s="7" t="str">
        <f>"00112470"</f>
        <v>00112470</v>
      </c>
    </row>
    <row r="165" spans="1:2" x14ac:dyDescent="0.25">
      <c r="A165" s="7">
        <v>160</v>
      </c>
      <c r="B165" s="7" t="str">
        <f>"201402003761"</f>
        <v>201402003761</v>
      </c>
    </row>
    <row r="166" spans="1:2" x14ac:dyDescent="0.25">
      <c r="A166" s="7">
        <v>161</v>
      </c>
      <c r="B166" s="7" t="str">
        <f>"00212578"</f>
        <v>00212578</v>
      </c>
    </row>
    <row r="167" spans="1:2" x14ac:dyDescent="0.25">
      <c r="A167" s="7">
        <v>162</v>
      </c>
      <c r="B167" s="7" t="str">
        <f>"201511027601"</f>
        <v>201511027601</v>
      </c>
    </row>
    <row r="168" spans="1:2" x14ac:dyDescent="0.25">
      <c r="A168" s="7">
        <v>163</v>
      </c>
      <c r="B168" s="7" t="str">
        <f>"200712002689"</f>
        <v>200712002689</v>
      </c>
    </row>
    <row r="169" spans="1:2" x14ac:dyDescent="0.25">
      <c r="A169" s="7">
        <v>164</v>
      </c>
      <c r="B169" s="7" t="str">
        <f>"00782098"</f>
        <v>00782098</v>
      </c>
    </row>
    <row r="170" spans="1:2" x14ac:dyDescent="0.25">
      <c r="A170" s="7">
        <v>165</v>
      </c>
      <c r="B170" s="7" t="str">
        <f>"00441547"</f>
        <v>00441547</v>
      </c>
    </row>
    <row r="171" spans="1:2" x14ac:dyDescent="0.25">
      <c r="A171" s="7">
        <v>166</v>
      </c>
      <c r="B171" s="7" t="str">
        <f>"00176095"</f>
        <v>00176095</v>
      </c>
    </row>
    <row r="172" spans="1:2" x14ac:dyDescent="0.25">
      <c r="A172" s="7">
        <v>167</v>
      </c>
      <c r="B172" s="7" t="str">
        <f>"00010283"</f>
        <v>00010283</v>
      </c>
    </row>
    <row r="173" spans="1:2" x14ac:dyDescent="0.25">
      <c r="A173" s="7">
        <v>168</v>
      </c>
      <c r="B173" s="7" t="str">
        <f>"200905000351"</f>
        <v>200905000351</v>
      </c>
    </row>
    <row r="174" spans="1:2" x14ac:dyDescent="0.25">
      <c r="A174" s="7">
        <v>169</v>
      </c>
      <c r="B174" s="7" t="str">
        <f>"201412004753"</f>
        <v>201412004753</v>
      </c>
    </row>
    <row r="175" spans="1:2" x14ac:dyDescent="0.25">
      <c r="A175" s="7">
        <v>170</v>
      </c>
      <c r="B175" s="7" t="str">
        <f>"00243762"</f>
        <v>00243762</v>
      </c>
    </row>
    <row r="176" spans="1:2" x14ac:dyDescent="0.25">
      <c r="A176" s="7">
        <v>171</v>
      </c>
      <c r="B176" s="7" t="str">
        <f>"201506001048"</f>
        <v>201506001048</v>
      </c>
    </row>
    <row r="177" spans="1:2" x14ac:dyDescent="0.25">
      <c r="A177" s="7">
        <v>172</v>
      </c>
      <c r="B177" s="7" t="str">
        <f>"201402001383"</f>
        <v>201402001383</v>
      </c>
    </row>
    <row r="178" spans="1:2" x14ac:dyDescent="0.25">
      <c r="A178" s="7">
        <v>173</v>
      </c>
      <c r="B178" s="7" t="str">
        <f>"00424413"</f>
        <v>00424413</v>
      </c>
    </row>
    <row r="179" spans="1:2" x14ac:dyDescent="0.25">
      <c r="A179" s="7">
        <v>174</v>
      </c>
      <c r="B179" s="7" t="str">
        <f>"00449350"</f>
        <v>00449350</v>
      </c>
    </row>
    <row r="180" spans="1:2" x14ac:dyDescent="0.25">
      <c r="A180" s="7">
        <v>175</v>
      </c>
      <c r="B180" s="7" t="str">
        <f>"201406004346"</f>
        <v>201406004346</v>
      </c>
    </row>
    <row r="181" spans="1:2" x14ac:dyDescent="0.25">
      <c r="A181" s="7">
        <v>176</v>
      </c>
      <c r="B181" s="7" t="str">
        <f>"00010034"</f>
        <v>00010034</v>
      </c>
    </row>
    <row r="182" spans="1:2" x14ac:dyDescent="0.25">
      <c r="A182" s="7">
        <v>177</v>
      </c>
      <c r="B182" s="7" t="str">
        <f>"00194233"</f>
        <v>00194233</v>
      </c>
    </row>
    <row r="183" spans="1:2" x14ac:dyDescent="0.25">
      <c r="A183" s="7">
        <v>178</v>
      </c>
      <c r="B183" s="7" t="str">
        <f>"00083523"</f>
        <v>00083523</v>
      </c>
    </row>
    <row r="184" spans="1:2" x14ac:dyDescent="0.25">
      <c r="A184" s="7">
        <v>179</v>
      </c>
      <c r="B184" s="7" t="str">
        <f>"201001000339"</f>
        <v>201001000339</v>
      </c>
    </row>
    <row r="185" spans="1:2" x14ac:dyDescent="0.25">
      <c r="A185" s="7">
        <v>180</v>
      </c>
      <c r="B185" s="7" t="str">
        <f>"201406002552"</f>
        <v>201406002552</v>
      </c>
    </row>
    <row r="186" spans="1:2" x14ac:dyDescent="0.25">
      <c r="A186" s="7">
        <v>181</v>
      </c>
      <c r="B186" s="7" t="str">
        <f>"201304002668"</f>
        <v>201304002668</v>
      </c>
    </row>
    <row r="187" spans="1:2" x14ac:dyDescent="0.25">
      <c r="A187" s="7">
        <v>182</v>
      </c>
      <c r="B187" s="7" t="str">
        <f>"201411000794"</f>
        <v>201411000794</v>
      </c>
    </row>
    <row r="188" spans="1:2" x14ac:dyDescent="0.25">
      <c r="A188" s="7">
        <v>183</v>
      </c>
      <c r="B188" s="7" t="str">
        <f>"00220131"</f>
        <v>00220131</v>
      </c>
    </row>
    <row r="189" spans="1:2" x14ac:dyDescent="0.25">
      <c r="A189" s="7">
        <v>184</v>
      </c>
      <c r="B189" s="7" t="str">
        <f>"201406004200"</f>
        <v>201406004200</v>
      </c>
    </row>
    <row r="190" spans="1:2" x14ac:dyDescent="0.25">
      <c r="A190" s="7">
        <v>185</v>
      </c>
      <c r="B190" s="7" t="str">
        <f>"00740609"</f>
        <v>00740609</v>
      </c>
    </row>
    <row r="191" spans="1:2" x14ac:dyDescent="0.25">
      <c r="A191" s="7">
        <v>186</v>
      </c>
      <c r="B191" s="7" t="str">
        <f>"200801000115"</f>
        <v>200801000115</v>
      </c>
    </row>
    <row r="192" spans="1:2" x14ac:dyDescent="0.25">
      <c r="A192" s="7">
        <v>187</v>
      </c>
      <c r="B192" s="7" t="str">
        <f>"00737655"</f>
        <v>00737655</v>
      </c>
    </row>
    <row r="193" spans="1:2" x14ac:dyDescent="0.25">
      <c r="A193" s="7">
        <v>188</v>
      </c>
      <c r="B193" s="7" t="str">
        <f>"201402003042"</f>
        <v>201402003042</v>
      </c>
    </row>
    <row r="194" spans="1:2" x14ac:dyDescent="0.25">
      <c r="A194" s="7">
        <v>189</v>
      </c>
      <c r="B194" s="7" t="str">
        <f>"201601000923"</f>
        <v>201601000923</v>
      </c>
    </row>
    <row r="195" spans="1:2" x14ac:dyDescent="0.25">
      <c r="A195" s="7">
        <v>190</v>
      </c>
      <c r="B195" s="7" t="str">
        <f>"00356895"</f>
        <v>00356895</v>
      </c>
    </row>
    <row r="196" spans="1:2" x14ac:dyDescent="0.25">
      <c r="A196" s="7">
        <v>191</v>
      </c>
      <c r="B196" s="7" t="str">
        <f>"201210000152"</f>
        <v>201210000152</v>
      </c>
    </row>
    <row r="197" spans="1:2" x14ac:dyDescent="0.25">
      <c r="A197" s="7">
        <v>192</v>
      </c>
      <c r="B197" s="7" t="str">
        <f>"00112446"</f>
        <v>00112446</v>
      </c>
    </row>
    <row r="198" spans="1:2" x14ac:dyDescent="0.25">
      <c r="A198" s="7">
        <v>193</v>
      </c>
      <c r="B198" s="7" t="str">
        <f>"201412005367"</f>
        <v>201412005367</v>
      </c>
    </row>
    <row r="199" spans="1:2" x14ac:dyDescent="0.25">
      <c r="A199" s="7">
        <v>194</v>
      </c>
      <c r="B199" s="7" t="str">
        <f>"00140627"</f>
        <v>00140627</v>
      </c>
    </row>
    <row r="200" spans="1:2" x14ac:dyDescent="0.25">
      <c r="A200" s="7">
        <v>195</v>
      </c>
      <c r="B200" s="7" t="str">
        <f>"00108643"</f>
        <v>00108643</v>
      </c>
    </row>
    <row r="201" spans="1:2" x14ac:dyDescent="0.25">
      <c r="A201" s="7">
        <v>196</v>
      </c>
      <c r="B201" s="7" t="str">
        <f>"00106973"</f>
        <v>00106973</v>
      </c>
    </row>
    <row r="202" spans="1:2" x14ac:dyDescent="0.25">
      <c r="A202" s="7">
        <v>197</v>
      </c>
      <c r="B202" s="7" t="str">
        <f>"200809000996"</f>
        <v>200809000996</v>
      </c>
    </row>
    <row r="203" spans="1:2" x14ac:dyDescent="0.25">
      <c r="A203" s="7">
        <v>198</v>
      </c>
      <c r="B203" s="7" t="str">
        <f>"00019389"</f>
        <v>00019389</v>
      </c>
    </row>
    <row r="204" spans="1:2" x14ac:dyDescent="0.25">
      <c r="A204" s="7">
        <v>199</v>
      </c>
      <c r="B204" s="7" t="str">
        <f>"201511035243"</f>
        <v>201511035243</v>
      </c>
    </row>
    <row r="205" spans="1:2" x14ac:dyDescent="0.25">
      <c r="A205" s="7">
        <v>200</v>
      </c>
      <c r="B205" s="7" t="str">
        <f>"00172459"</f>
        <v>00172459</v>
      </c>
    </row>
    <row r="206" spans="1:2" x14ac:dyDescent="0.25">
      <c r="A206" s="7">
        <v>201</v>
      </c>
      <c r="B206" s="7" t="str">
        <f>"00111021"</f>
        <v>00111021</v>
      </c>
    </row>
    <row r="207" spans="1:2" x14ac:dyDescent="0.25">
      <c r="A207" s="7">
        <v>202</v>
      </c>
      <c r="B207" s="7" t="str">
        <f>"00005958"</f>
        <v>00005958</v>
      </c>
    </row>
    <row r="208" spans="1:2" x14ac:dyDescent="0.25">
      <c r="A208" s="7">
        <v>203</v>
      </c>
      <c r="B208" s="7" t="str">
        <f>"201511027649"</f>
        <v>201511027649</v>
      </c>
    </row>
    <row r="209" spans="1:2" x14ac:dyDescent="0.25">
      <c r="A209" s="7">
        <v>204</v>
      </c>
      <c r="B209" s="7" t="str">
        <f>"00009679"</f>
        <v>00009679</v>
      </c>
    </row>
    <row r="210" spans="1:2" x14ac:dyDescent="0.25">
      <c r="A210" s="7">
        <v>205</v>
      </c>
      <c r="B210" s="7" t="str">
        <f>"00108917"</f>
        <v>00108917</v>
      </c>
    </row>
    <row r="211" spans="1:2" x14ac:dyDescent="0.25">
      <c r="A211" s="7">
        <v>206</v>
      </c>
      <c r="B211" s="7" t="str">
        <f>"201402011783"</f>
        <v>201402011783</v>
      </c>
    </row>
    <row r="212" spans="1:2" x14ac:dyDescent="0.25">
      <c r="A212" s="7">
        <v>207</v>
      </c>
      <c r="B212" s="7" t="str">
        <f>"201409003877"</f>
        <v>201409003877</v>
      </c>
    </row>
    <row r="213" spans="1:2" x14ac:dyDescent="0.25">
      <c r="A213" s="7">
        <v>208</v>
      </c>
      <c r="B213" s="7" t="str">
        <f>"00009092"</f>
        <v>00009092</v>
      </c>
    </row>
    <row r="214" spans="1:2" x14ac:dyDescent="0.25">
      <c r="A214" s="7">
        <v>209</v>
      </c>
      <c r="B214" s="7" t="str">
        <f>"200811000638"</f>
        <v>200811000638</v>
      </c>
    </row>
    <row r="215" spans="1:2" x14ac:dyDescent="0.25">
      <c r="A215" s="7">
        <v>210</v>
      </c>
      <c r="B215" s="7" t="str">
        <f>"201410006374"</f>
        <v>201410006374</v>
      </c>
    </row>
    <row r="216" spans="1:2" x14ac:dyDescent="0.25">
      <c r="A216" s="7">
        <v>211</v>
      </c>
      <c r="B216" s="7" t="str">
        <f>"201410001653"</f>
        <v>201410001653</v>
      </c>
    </row>
    <row r="217" spans="1:2" x14ac:dyDescent="0.25">
      <c r="A217" s="7">
        <v>212</v>
      </c>
      <c r="B217" s="7" t="str">
        <f>"00244346"</f>
        <v>00244346</v>
      </c>
    </row>
    <row r="218" spans="1:2" x14ac:dyDescent="0.25">
      <c r="A218" s="7">
        <v>213</v>
      </c>
      <c r="B218" s="7" t="str">
        <f>"201511036177"</f>
        <v>201511036177</v>
      </c>
    </row>
    <row r="219" spans="1:2" x14ac:dyDescent="0.25">
      <c r="A219" s="7">
        <v>214</v>
      </c>
      <c r="B219" s="7" t="str">
        <f>"00443392"</f>
        <v>00443392</v>
      </c>
    </row>
    <row r="220" spans="1:2" x14ac:dyDescent="0.25">
      <c r="A220" s="7">
        <v>215</v>
      </c>
      <c r="B220" s="7" t="str">
        <f>"201511004987"</f>
        <v>201511004987</v>
      </c>
    </row>
    <row r="221" spans="1:2" x14ac:dyDescent="0.25">
      <c r="A221" s="7">
        <v>216</v>
      </c>
      <c r="B221" s="7" t="str">
        <f>"00105573"</f>
        <v>00105573</v>
      </c>
    </row>
    <row r="222" spans="1:2" x14ac:dyDescent="0.25">
      <c r="A222" s="7">
        <v>217</v>
      </c>
      <c r="B222" s="7" t="str">
        <f>"00192154"</f>
        <v>00192154</v>
      </c>
    </row>
    <row r="223" spans="1:2" x14ac:dyDescent="0.25">
      <c r="A223" s="7">
        <v>218</v>
      </c>
      <c r="B223" s="7" t="str">
        <f>"00110199"</f>
        <v>00110199</v>
      </c>
    </row>
    <row r="224" spans="1:2" x14ac:dyDescent="0.25">
      <c r="A224" s="7">
        <v>219</v>
      </c>
      <c r="B224" s="7" t="str">
        <f>"00498029"</f>
        <v>00498029</v>
      </c>
    </row>
    <row r="225" spans="1:2" x14ac:dyDescent="0.25">
      <c r="A225" s="7">
        <v>220</v>
      </c>
      <c r="B225" s="7" t="str">
        <f>"201410005798"</f>
        <v>201410005798</v>
      </c>
    </row>
    <row r="226" spans="1:2" x14ac:dyDescent="0.25">
      <c r="A226" s="7">
        <v>221</v>
      </c>
      <c r="B226" s="7" t="str">
        <f>"00151812"</f>
        <v>00151812</v>
      </c>
    </row>
    <row r="227" spans="1:2" x14ac:dyDescent="0.25">
      <c r="A227" s="7">
        <v>222</v>
      </c>
      <c r="B227" s="7" t="str">
        <f>"201405000431"</f>
        <v>201405000431</v>
      </c>
    </row>
    <row r="228" spans="1:2" x14ac:dyDescent="0.25">
      <c r="A228" s="7">
        <v>223</v>
      </c>
      <c r="B228" s="7" t="str">
        <f>"200801000432"</f>
        <v>200801000432</v>
      </c>
    </row>
    <row r="229" spans="1:2" x14ac:dyDescent="0.25">
      <c r="A229" s="7">
        <v>224</v>
      </c>
      <c r="B229" s="7" t="str">
        <f>"00111632"</f>
        <v>00111632</v>
      </c>
    </row>
    <row r="230" spans="1:2" x14ac:dyDescent="0.25">
      <c r="A230" s="7">
        <v>225</v>
      </c>
      <c r="B230" s="7" t="str">
        <f>"00248014"</f>
        <v>00248014</v>
      </c>
    </row>
    <row r="231" spans="1:2" x14ac:dyDescent="0.25">
      <c r="A231" s="7">
        <v>226</v>
      </c>
      <c r="B231" s="7" t="str">
        <f>"00004606"</f>
        <v>00004606</v>
      </c>
    </row>
    <row r="232" spans="1:2" x14ac:dyDescent="0.25">
      <c r="A232" s="7">
        <v>227</v>
      </c>
      <c r="B232" s="7" t="str">
        <f>"00231007"</f>
        <v>00231007</v>
      </c>
    </row>
    <row r="233" spans="1:2" x14ac:dyDescent="0.25">
      <c r="A233" s="7">
        <v>228</v>
      </c>
      <c r="B233" s="7" t="str">
        <f>"00849194"</f>
        <v>00849194</v>
      </c>
    </row>
    <row r="234" spans="1:2" x14ac:dyDescent="0.25">
      <c r="A234" s="7">
        <v>229</v>
      </c>
      <c r="B234" s="7" t="str">
        <f>"201402010952"</f>
        <v>201402010952</v>
      </c>
    </row>
    <row r="235" spans="1:2" x14ac:dyDescent="0.25">
      <c r="A235" s="7">
        <v>230</v>
      </c>
      <c r="B235" s="7" t="str">
        <f>"00107712"</f>
        <v>00107712</v>
      </c>
    </row>
    <row r="236" spans="1:2" x14ac:dyDescent="0.25">
      <c r="A236" s="7">
        <v>231</v>
      </c>
      <c r="B236" s="7" t="str">
        <f>"201511026476"</f>
        <v>201511026476</v>
      </c>
    </row>
    <row r="237" spans="1:2" x14ac:dyDescent="0.25">
      <c r="A237" s="7">
        <v>232</v>
      </c>
      <c r="B237" s="7" t="str">
        <f>"00101480"</f>
        <v>00101480</v>
      </c>
    </row>
    <row r="238" spans="1:2" x14ac:dyDescent="0.25">
      <c r="A238" s="7">
        <v>233</v>
      </c>
      <c r="B238" s="7" t="str">
        <f>"201412002409"</f>
        <v>201412002409</v>
      </c>
    </row>
    <row r="239" spans="1:2" x14ac:dyDescent="0.25">
      <c r="A239" s="7">
        <v>234</v>
      </c>
      <c r="B239" s="7" t="str">
        <f>"00498834"</f>
        <v>00498834</v>
      </c>
    </row>
    <row r="240" spans="1:2" x14ac:dyDescent="0.25">
      <c r="A240" s="7">
        <v>235</v>
      </c>
      <c r="B240" s="7" t="str">
        <f>"00012910"</f>
        <v>00012910</v>
      </c>
    </row>
    <row r="241" spans="1:2" x14ac:dyDescent="0.25">
      <c r="A241" s="7">
        <v>236</v>
      </c>
      <c r="B241" s="7" t="str">
        <f>"00871752"</f>
        <v>00871752</v>
      </c>
    </row>
    <row r="242" spans="1:2" x14ac:dyDescent="0.25">
      <c r="A242" s="7">
        <v>237</v>
      </c>
      <c r="B242" s="7" t="str">
        <f>"00237649"</f>
        <v>00237649</v>
      </c>
    </row>
    <row r="243" spans="1:2" x14ac:dyDescent="0.25">
      <c r="A243" s="7">
        <v>238</v>
      </c>
      <c r="B243" s="7" t="str">
        <f>"00110906"</f>
        <v>00110906</v>
      </c>
    </row>
    <row r="244" spans="1:2" x14ac:dyDescent="0.25">
      <c r="A244" s="7">
        <v>239</v>
      </c>
      <c r="B244" s="7" t="str">
        <f>"00765828"</f>
        <v>00765828</v>
      </c>
    </row>
    <row r="245" spans="1:2" x14ac:dyDescent="0.25">
      <c r="A245" s="7">
        <v>240</v>
      </c>
      <c r="B245" s="7" t="str">
        <f>"00561318"</f>
        <v>00561318</v>
      </c>
    </row>
    <row r="246" spans="1:2" x14ac:dyDescent="0.25">
      <c r="A246" s="7">
        <v>241</v>
      </c>
      <c r="B246" s="7" t="str">
        <f>"00219882"</f>
        <v>00219882</v>
      </c>
    </row>
    <row r="247" spans="1:2" x14ac:dyDescent="0.25">
      <c r="A247" s="7">
        <v>242</v>
      </c>
      <c r="B247" s="7" t="str">
        <f>"201402011212"</f>
        <v>201402011212</v>
      </c>
    </row>
    <row r="248" spans="1:2" x14ac:dyDescent="0.25">
      <c r="A248" s="7">
        <v>243</v>
      </c>
      <c r="B248" s="7" t="str">
        <f>"00545438"</f>
        <v>00545438</v>
      </c>
    </row>
    <row r="249" spans="1:2" x14ac:dyDescent="0.25">
      <c r="A249" s="7">
        <v>244</v>
      </c>
      <c r="B249" s="7" t="str">
        <f>"00253344"</f>
        <v>00253344</v>
      </c>
    </row>
    <row r="250" spans="1:2" x14ac:dyDescent="0.25">
      <c r="A250" s="7">
        <v>245</v>
      </c>
      <c r="B250" s="7" t="str">
        <f>"00545744"</f>
        <v>00545744</v>
      </c>
    </row>
    <row r="251" spans="1:2" x14ac:dyDescent="0.25">
      <c r="A251" s="7">
        <v>246</v>
      </c>
      <c r="B251" s="7" t="str">
        <f>"201411001372"</f>
        <v>201411001372</v>
      </c>
    </row>
    <row r="252" spans="1:2" x14ac:dyDescent="0.25">
      <c r="A252" s="7">
        <v>247</v>
      </c>
      <c r="B252" s="7" t="str">
        <f>"200801000363"</f>
        <v>200801000363</v>
      </c>
    </row>
    <row r="253" spans="1:2" x14ac:dyDescent="0.25">
      <c r="A253" s="7">
        <v>248</v>
      </c>
      <c r="B253" s="7" t="str">
        <f>"00802535"</f>
        <v>00802535</v>
      </c>
    </row>
    <row r="254" spans="1:2" x14ac:dyDescent="0.25">
      <c r="A254" s="7">
        <v>249</v>
      </c>
      <c r="B254" s="7" t="str">
        <f>"00428005"</f>
        <v>00428005</v>
      </c>
    </row>
    <row r="255" spans="1:2" x14ac:dyDescent="0.25">
      <c r="A255" s="7">
        <v>250</v>
      </c>
      <c r="B255" s="7" t="str">
        <f>"200812000750"</f>
        <v>200812000750</v>
      </c>
    </row>
    <row r="256" spans="1:2" x14ac:dyDescent="0.25">
      <c r="A256" s="7">
        <v>251</v>
      </c>
      <c r="B256" s="7" t="str">
        <f>"00012840"</f>
        <v>00012840</v>
      </c>
    </row>
    <row r="257" spans="1:2" x14ac:dyDescent="0.25">
      <c r="A257" s="7">
        <v>252</v>
      </c>
      <c r="B257" s="7" t="str">
        <f>"00772615"</f>
        <v>00772615</v>
      </c>
    </row>
    <row r="258" spans="1:2" x14ac:dyDescent="0.25">
      <c r="A258" s="7">
        <v>253</v>
      </c>
      <c r="B258" s="7" t="str">
        <f>"00105500"</f>
        <v>00105500</v>
      </c>
    </row>
    <row r="259" spans="1:2" x14ac:dyDescent="0.25">
      <c r="A259" s="7">
        <v>254</v>
      </c>
      <c r="B259" s="7" t="str">
        <f>"201412005860"</f>
        <v>201412005860</v>
      </c>
    </row>
    <row r="260" spans="1:2" x14ac:dyDescent="0.25">
      <c r="A260" s="7">
        <v>255</v>
      </c>
      <c r="B260" s="7" t="str">
        <f>"200812001061"</f>
        <v>200812001061</v>
      </c>
    </row>
    <row r="261" spans="1:2" x14ac:dyDescent="0.25">
      <c r="A261" s="7">
        <v>256</v>
      </c>
      <c r="B261" s="7" t="str">
        <f>"201511043653"</f>
        <v>201511043653</v>
      </c>
    </row>
    <row r="262" spans="1:2" x14ac:dyDescent="0.25">
      <c r="A262" s="7">
        <v>257</v>
      </c>
      <c r="B262" s="7" t="str">
        <f>"00154011"</f>
        <v>00154011</v>
      </c>
    </row>
    <row r="263" spans="1:2" x14ac:dyDescent="0.25">
      <c r="A263" s="7">
        <v>258</v>
      </c>
      <c r="B263" s="7" t="str">
        <f>"201412003090"</f>
        <v>201412003090</v>
      </c>
    </row>
    <row r="264" spans="1:2" x14ac:dyDescent="0.25">
      <c r="A264" s="7">
        <v>259</v>
      </c>
      <c r="B264" s="7" t="str">
        <f>"00111536"</f>
        <v>00111536</v>
      </c>
    </row>
    <row r="265" spans="1:2" x14ac:dyDescent="0.25">
      <c r="A265" s="7">
        <v>260</v>
      </c>
      <c r="B265" s="7" t="str">
        <f>"201504001314"</f>
        <v>201504001314</v>
      </c>
    </row>
    <row r="266" spans="1:2" x14ac:dyDescent="0.25">
      <c r="A266" s="7">
        <v>261</v>
      </c>
      <c r="B266" s="7" t="str">
        <f>"201511012727"</f>
        <v>201511012727</v>
      </c>
    </row>
    <row r="267" spans="1:2" x14ac:dyDescent="0.25">
      <c r="A267" s="7">
        <v>262</v>
      </c>
      <c r="B267" s="7" t="str">
        <f>"201512001300"</f>
        <v>201512001300</v>
      </c>
    </row>
    <row r="268" spans="1:2" x14ac:dyDescent="0.25">
      <c r="A268" s="7">
        <v>263</v>
      </c>
      <c r="B268" s="7" t="str">
        <f>"200802009207"</f>
        <v>200802009207</v>
      </c>
    </row>
    <row r="269" spans="1:2" x14ac:dyDescent="0.25">
      <c r="A269" s="7">
        <v>264</v>
      </c>
      <c r="B269" s="7" t="str">
        <f>"201406002383"</f>
        <v>201406002383</v>
      </c>
    </row>
    <row r="270" spans="1:2" x14ac:dyDescent="0.25">
      <c r="A270" s="7">
        <v>265</v>
      </c>
      <c r="B270" s="7" t="str">
        <f>"00497474"</f>
        <v>00497474</v>
      </c>
    </row>
    <row r="271" spans="1:2" x14ac:dyDescent="0.25">
      <c r="A271" s="7">
        <v>266</v>
      </c>
      <c r="B271" s="7" t="str">
        <f>"201402007992"</f>
        <v>201402007992</v>
      </c>
    </row>
    <row r="272" spans="1:2" x14ac:dyDescent="0.25">
      <c r="A272" s="7">
        <v>267</v>
      </c>
      <c r="B272" s="7" t="str">
        <f>"201402005864"</f>
        <v>201402005864</v>
      </c>
    </row>
    <row r="273" spans="1:2" x14ac:dyDescent="0.25">
      <c r="A273" s="7">
        <v>268</v>
      </c>
      <c r="B273" s="7" t="str">
        <f>"00810562"</f>
        <v>00810562</v>
      </c>
    </row>
    <row r="274" spans="1:2" x14ac:dyDescent="0.25">
      <c r="A274" s="7">
        <v>269</v>
      </c>
      <c r="B274" s="7" t="str">
        <f>"00448039"</f>
        <v>00448039</v>
      </c>
    </row>
    <row r="275" spans="1:2" x14ac:dyDescent="0.25">
      <c r="A275" s="7">
        <v>270</v>
      </c>
      <c r="B275" s="7" t="str">
        <f>"00832799"</f>
        <v>00832799</v>
      </c>
    </row>
    <row r="276" spans="1:2" x14ac:dyDescent="0.25">
      <c r="A276" s="7">
        <v>271</v>
      </c>
      <c r="B276" s="7" t="str">
        <f>"00212042"</f>
        <v>00212042</v>
      </c>
    </row>
    <row r="277" spans="1:2" x14ac:dyDescent="0.25">
      <c r="A277" s="7">
        <v>272</v>
      </c>
      <c r="B277" s="7" t="str">
        <f>"201412003247"</f>
        <v>201412003247</v>
      </c>
    </row>
    <row r="278" spans="1:2" x14ac:dyDescent="0.25">
      <c r="A278" s="7">
        <v>273</v>
      </c>
      <c r="B278" s="7" t="str">
        <f>"201604004489"</f>
        <v>201604004489</v>
      </c>
    </row>
    <row r="279" spans="1:2" x14ac:dyDescent="0.25">
      <c r="A279" s="7">
        <v>274</v>
      </c>
      <c r="B279" s="7" t="str">
        <f>"00876646"</f>
        <v>00876646</v>
      </c>
    </row>
    <row r="280" spans="1:2" x14ac:dyDescent="0.25">
      <c r="A280" s="7">
        <v>275</v>
      </c>
      <c r="B280" s="7" t="str">
        <f>"201401001886"</f>
        <v>201401001886</v>
      </c>
    </row>
    <row r="281" spans="1:2" x14ac:dyDescent="0.25">
      <c r="A281" s="7">
        <v>276</v>
      </c>
      <c r="B281" s="7" t="str">
        <f>"00656528"</f>
        <v>00656528</v>
      </c>
    </row>
    <row r="282" spans="1:2" x14ac:dyDescent="0.25">
      <c r="A282" s="7">
        <v>277</v>
      </c>
      <c r="B282" s="7" t="str">
        <f>"00821275"</f>
        <v>00821275</v>
      </c>
    </row>
    <row r="283" spans="1:2" x14ac:dyDescent="0.25">
      <c r="A283" s="7">
        <v>278</v>
      </c>
      <c r="B283" s="7" t="str">
        <f>"00554759"</f>
        <v>00554759</v>
      </c>
    </row>
    <row r="284" spans="1:2" x14ac:dyDescent="0.25">
      <c r="A284" s="7">
        <v>279</v>
      </c>
      <c r="B284" s="7" t="str">
        <f>"00340114"</f>
        <v>00340114</v>
      </c>
    </row>
    <row r="285" spans="1:2" x14ac:dyDescent="0.25">
      <c r="A285" s="7">
        <v>280</v>
      </c>
      <c r="B285" s="7" t="str">
        <f>"201601000054"</f>
        <v>201601000054</v>
      </c>
    </row>
    <row r="286" spans="1:2" x14ac:dyDescent="0.25">
      <c r="A286" s="7">
        <v>281</v>
      </c>
      <c r="B286" s="7" t="str">
        <f>"00145118"</f>
        <v>00145118</v>
      </c>
    </row>
    <row r="287" spans="1:2" x14ac:dyDescent="0.25">
      <c r="A287" s="7">
        <v>282</v>
      </c>
      <c r="B287" s="7" t="str">
        <f>"201410004000"</f>
        <v>201410004000</v>
      </c>
    </row>
    <row r="288" spans="1:2" x14ac:dyDescent="0.25">
      <c r="A288" s="7">
        <v>283</v>
      </c>
      <c r="B288" s="7" t="str">
        <f>"00813600"</f>
        <v>00813600</v>
      </c>
    </row>
    <row r="289" spans="1:2" x14ac:dyDescent="0.25">
      <c r="A289" s="7">
        <v>284</v>
      </c>
      <c r="B289" s="7" t="str">
        <f>"00757290"</f>
        <v>00757290</v>
      </c>
    </row>
    <row r="290" spans="1:2" x14ac:dyDescent="0.25">
      <c r="A290" s="7">
        <v>285</v>
      </c>
      <c r="B290" s="7" t="str">
        <f>"00483563"</f>
        <v>00483563</v>
      </c>
    </row>
    <row r="291" spans="1:2" x14ac:dyDescent="0.25">
      <c r="A291" s="7">
        <v>286</v>
      </c>
      <c r="B291" s="7" t="str">
        <f>"00670105"</f>
        <v>00670105</v>
      </c>
    </row>
    <row r="292" spans="1:2" x14ac:dyDescent="0.25">
      <c r="A292" s="7">
        <v>287</v>
      </c>
      <c r="B292" s="7" t="str">
        <f>"00401404"</f>
        <v>00401404</v>
      </c>
    </row>
    <row r="293" spans="1:2" x14ac:dyDescent="0.25">
      <c r="A293" s="7">
        <v>288</v>
      </c>
      <c r="B293" s="7" t="str">
        <f>"200712000219"</f>
        <v>200712000219</v>
      </c>
    </row>
    <row r="294" spans="1:2" x14ac:dyDescent="0.25">
      <c r="A294" s="7">
        <v>289</v>
      </c>
      <c r="B294" s="7" t="str">
        <f>"201511024723"</f>
        <v>201511024723</v>
      </c>
    </row>
    <row r="295" spans="1:2" x14ac:dyDescent="0.25">
      <c r="A295" s="7">
        <v>290</v>
      </c>
      <c r="B295" s="7" t="str">
        <f>"00352368"</f>
        <v>00352368</v>
      </c>
    </row>
    <row r="296" spans="1:2" x14ac:dyDescent="0.25">
      <c r="A296" s="7">
        <v>291</v>
      </c>
      <c r="B296" s="7" t="str">
        <f>"00006085"</f>
        <v>00006085</v>
      </c>
    </row>
    <row r="297" spans="1:2" x14ac:dyDescent="0.25">
      <c r="A297" s="7">
        <v>292</v>
      </c>
      <c r="B297" s="7" t="str">
        <f>"00454423"</f>
        <v>00454423</v>
      </c>
    </row>
    <row r="298" spans="1:2" x14ac:dyDescent="0.25">
      <c r="A298" s="7">
        <v>293</v>
      </c>
      <c r="B298" s="7" t="str">
        <f>"00823073"</f>
        <v>00823073</v>
      </c>
    </row>
    <row r="299" spans="1:2" x14ac:dyDescent="0.25">
      <c r="A299" s="7">
        <v>294</v>
      </c>
      <c r="B299" s="7" t="str">
        <f>"201511009907"</f>
        <v>201511009907</v>
      </c>
    </row>
    <row r="300" spans="1:2" x14ac:dyDescent="0.25">
      <c r="A300" s="7">
        <v>295</v>
      </c>
      <c r="B300" s="7" t="str">
        <f>"00278021"</f>
        <v>00278021</v>
      </c>
    </row>
    <row r="301" spans="1:2" x14ac:dyDescent="0.25">
      <c r="A301" s="7">
        <v>296</v>
      </c>
      <c r="B301" s="7" t="str">
        <f>"201406014677"</f>
        <v>201406014677</v>
      </c>
    </row>
    <row r="302" spans="1:2" x14ac:dyDescent="0.25">
      <c r="A302" s="7">
        <v>297</v>
      </c>
      <c r="B302" s="7" t="str">
        <f>"00607729"</f>
        <v>00607729</v>
      </c>
    </row>
    <row r="303" spans="1:2" x14ac:dyDescent="0.25">
      <c r="A303" s="7">
        <v>298</v>
      </c>
      <c r="B303" s="7" t="str">
        <f>"00655955"</f>
        <v>00655955</v>
      </c>
    </row>
    <row r="304" spans="1:2" x14ac:dyDescent="0.25">
      <c r="A304" s="7">
        <v>299</v>
      </c>
      <c r="B304" s="7" t="str">
        <f>"00663261"</f>
        <v>00663261</v>
      </c>
    </row>
    <row r="305" spans="1:2" x14ac:dyDescent="0.25">
      <c r="A305" s="7">
        <v>300</v>
      </c>
      <c r="B305" s="7" t="str">
        <f>"00772634"</f>
        <v>00772634</v>
      </c>
    </row>
    <row r="306" spans="1:2" x14ac:dyDescent="0.25">
      <c r="A306" s="7">
        <v>301</v>
      </c>
      <c r="B306" s="7" t="str">
        <f>"00734135"</f>
        <v>00734135</v>
      </c>
    </row>
    <row r="307" spans="1:2" x14ac:dyDescent="0.25">
      <c r="A307" s="7">
        <v>302</v>
      </c>
      <c r="B307" s="7" t="str">
        <f>"00761983"</f>
        <v>00761983</v>
      </c>
    </row>
    <row r="308" spans="1:2" x14ac:dyDescent="0.25">
      <c r="A308" s="7">
        <v>303</v>
      </c>
      <c r="B308" s="7" t="str">
        <f>"00203392"</f>
        <v>00203392</v>
      </c>
    </row>
    <row r="309" spans="1:2" x14ac:dyDescent="0.25">
      <c r="A309" s="7">
        <v>304</v>
      </c>
      <c r="B309" s="7" t="str">
        <f>"201507002248"</f>
        <v>201507002248</v>
      </c>
    </row>
    <row r="310" spans="1:2" x14ac:dyDescent="0.25">
      <c r="A310" s="7">
        <v>305</v>
      </c>
      <c r="B310" s="7" t="str">
        <f>"00815186"</f>
        <v>00815186</v>
      </c>
    </row>
    <row r="311" spans="1:2" x14ac:dyDescent="0.25">
      <c r="A311" s="7">
        <v>306</v>
      </c>
      <c r="B311" s="7" t="str">
        <f>"00810019"</f>
        <v>00810019</v>
      </c>
    </row>
    <row r="312" spans="1:2" x14ac:dyDescent="0.25">
      <c r="A312" s="7">
        <v>307</v>
      </c>
      <c r="B312" s="7" t="str">
        <f>"200901000202"</f>
        <v>200901000202</v>
      </c>
    </row>
    <row r="313" spans="1:2" x14ac:dyDescent="0.25">
      <c r="A313" s="7">
        <v>308</v>
      </c>
      <c r="B313" s="7" t="str">
        <f>"201011000137"</f>
        <v>201011000137</v>
      </c>
    </row>
    <row r="314" spans="1:2" x14ac:dyDescent="0.25">
      <c r="A314" s="7">
        <v>309</v>
      </c>
      <c r="B314" s="7" t="str">
        <f>"00149661"</f>
        <v>00149661</v>
      </c>
    </row>
    <row r="315" spans="1:2" x14ac:dyDescent="0.25">
      <c r="A315" s="7">
        <v>310</v>
      </c>
      <c r="B315" s="7" t="str">
        <f>"201511006099"</f>
        <v>201511006099</v>
      </c>
    </row>
    <row r="316" spans="1:2" x14ac:dyDescent="0.25">
      <c r="A316" s="7">
        <v>311</v>
      </c>
      <c r="B316" s="7" t="str">
        <f>"00018414"</f>
        <v>00018414</v>
      </c>
    </row>
    <row r="317" spans="1:2" x14ac:dyDescent="0.25">
      <c r="A317" s="7">
        <v>312</v>
      </c>
      <c r="B317" s="7" t="str">
        <f>"200805001018"</f>
        <v>200805001018</v>
      </c>
    </row>
    <row r="318" spans="1:2" x14ac:dyDescent="0.25">
      <c r="A318" s="7">
        <v>313</v>
      </c>
      <c r="B318" s="7" t="str">
        <f>"00634134"</f>
        <v>00634134</v>
      </c>
    </row>
    <row r="319" spans="1:2" x14ac:dyDescent="0.25">
      <c r="A319" s="7">
        <v>314</v>
      </c>
      <c r="B319" s="7" t="str">
        <f>"00786989"</f>
        <v>00786989</v>
      </c>
    </row>
    <row r="320" spans="1:2" x14ac:dyDescent="0.25">
      <c r="A320" s="7">
        <v>315</v>
      </c>
      <c r="B320" s="7" t="str">
        <f>"201409003476"</f>
        <v>201409003476</v>
      </c>
    </row>
    <row r="321" spans="1:2" x14ac:dyDescent="0.25">
      <c r="A321" s="7">
        <v>316</v>
      </c>
      <c r="B321" s="7" t="str">
        <f>"00549463"</f>
        <v>00549463</v>
      </c>
    </row>
    <row r="322" spans="1:2" x14ac:dyDescent="0.25">
      <c r="A322" s="7">
        <v>317</v>
      </c>
      <c r="B322" s="7" t="str">
        <f>"00801829"</f>
        <v>00801829</v>
      </c>
    </row>
    <row r="323" spans="1:2" x14ac:dyDescent="0.25">
      <c r="A323" s="7">
        <v>318</v>
      </c>
      <c r="B323" s="7" t="str">
        <f>"00144183"</f>
        <v>00144183</v>
      </c>
    </row>
    <row r="324" spans="1:2" x14ac:dyDescent="0.25">
      <c r="A324" s="7">
        <v>319</v>
      </c>
      <c r="B324" s="7" t="str">
        <f>"00109808"</f>
        <v>00109808</v>
      </c>
    </row>
    <row r="325" spans="1:2" x14ac:dyDescent="0.25">
      <c r="A325" s="7">
        <v>320</v>
      </c>
      <c r="B325" s="7" t="str">
        <f>"00357907"</f>
        <v>00357907</v>
      </c>
    </row>
    <row r="326" spans="1:2" x14ac:dyDescent="0.25">
      <c r="A326" s="7">
        <v>321</v>
      </c>
      <c r="B326" s="7" t="str">
        <f>"200803000467"</f>
        <v>200803000467</v>
      </c>
    </row>
    <row r="327" spans="1:2" x14ac:dyDescent="0.25">
      <c r="A327" s="7">
        <v>322</v>
      </c>
      <c r="B327" s="7" t="str">
        <f>"00500911"</f>
        <v>00500911</v>
      </c>
    </row>
    <row r="328" spans="1:2" x14ac:dyDescent="0.25">
      <c r="A328" s="7">
        <v>323</v>
      </c>
      <c r="B328" s="7" t="str">
        <f>"00424994"</f>
        <v>00424994</v>
      </c>
    </row>
    <row r="329" spans="1:2" x14ac:dyDescent="0.25">
      <c r="A329" s="7">
        <v>324</v>
      </c>
      <c r="B329" s="7" t="str">
        <f>"201511011792"</f>
        <v>201511011792</v>
      </c>
    </row>
    <row r="330" spans="1:2" x14ac:dyDescent="0.25">
      <c r="A330" s="7">
        <v>325</v>
      </c>
      <c r="B330" s="7" t="str">
        <f>"00873542"</f>
        <v>00873542</v>
      </c>
    </row>
    <row r="331" spans="1:2" x14ac:dyDescent="0.25">
      <c r="A331" s="7">
        <v>326</v>
      </c>
      <c r="B331" s="7" t="str">
        <f>"00160676"</f>
        <v>00160676</v>
      </c>
    </row>
    <row r="332" spans="1:2" x14ac:dyDescent="0.25">
      <c r="A332" s="7">
        <v>327</v>
      </c>
      <c r="B332" s="7" t="str">
        <f>"00225256"</f>
        <v>00225256</v>
      </c>
    </row>
    <row r="333" spans="1:2" x14ac:dyDescent="0.25">
      <c r="A333" s="7">
        <v>328</v>
      </c>
      <c r="B333" s="7" t="str">
        <f>"201406001528"</f>
        <v>201406001528</v>
      </c>
    </row>
    <row r="334" spans="1:2" x14ac:dyDescent="0.25">
      <c r="A334" s="7">
        <v>329</v>
      </c>
      <c r="B334" s="7" t="str">
        <f>"00477464"</f>
        <v>00477464</v>
      </c>
    </row>
    <row r="335" spans="1:2" x14ac:dyDescent="0.25">
      <c r="A335" s="7">
        <v>330</v>
      </c>
      <c r="B335" s="7" t="str">
        <f>"00805653"</f>
        <v>00805653</v>
      </c>
    </row>
    <row r="336" spans="1:2" x14ac:dyDescent="0.25">
      <c r="A336" s="7">
        <v>331</v>
      </c>
      <c r="B336" s="7" t="str">
        <f>"00837147"</f>
        <v>00837147</v>
      </c>
    </row>
    <row r="337" spans="1:2" x14ac:dyDescent="0.25">
      <c r="A337" s="7">
        <v>332</v>
      </c>
      <c r="B337" s="7" t="str">
        <f>"201412000651"</f>
        <v>201412000651</v>
      </c>
    </row>
    <row r="338" spans="1:2" x14ac:dyDescent="0.25">
      <c r="A338" s="7">
        <v>333</v>
      </c>
      <c r="B338" s="7" t="str">
        <f>"00776707"</f>
        <v>00776707</v>
      </c>
    </row>
    <row r="339" spans="1:2" x14ac:dyDescent="0.25">
      <c r="A339" s="7">
        <v>334</v>
      </c>
      <c r="B339" s="7" t="str">
        <f>"00871684"</f>
        <v>00871684</v>
      </c>
    </row>
    <row r="340" spans="1:2" x14ac:dyDescent="0.25">
      <c r="A340" s="7">
        <v>335</v>
      </c>
      <c r="B340" s="7" t="str">
        <f>"00225717"</f>
        <v>00225717</v>
      </c>
    </row>
    <row r="341" spans="1:2" x14ac:dyDescent="0.25">
      <c r="A341" s="7">
        <v>336</v>
      </c>
      <c r="B341" s="7" t="str">
        <f>"00660408"</f>
        <v>00660408</v>
      </c>
    </row>
    <row r="342" spans="1:2" x14ac:dyDescent="0.25">
      <c r="A342" s="7">
        <v>337</v>
      </c>
      <c r="B342" s="7" t="str">
        <f>"00199574"</f>
        <v>00199574</v>
      </c>
    </row>
    <row r="343" spans="1:2" x14ac:dyDescent="0.25">
      <c r="A343" s="7">
        <v>338</v>
      </c>
      <c r="B343" s="7" t="str">
        <f>"00216585"</f>
        <v>00216585</v>
      </c>
    </row>
    <row r="344" spans="1:2" x14ac:dyDescent="0.25">
      <c r="A344" s="7">
        <v>339</v>
      </c>
      <c r="B344" s="7" t="str">
        <f>"00161955"</f>
        <v>00161955</v>
      </c>
    </row>
    <row r="345" spans="1:2" x14ac:dyDescent="0.25">
      <c r="A345" s="7">
        <v>340</v>
      </c>
      <c r="B345" s="7" t="str">
        <f>"00107186"</f>
        <v>00107186</v>
      </c>
    </row>
    <row r="346" spans="1:2" x14ac:dyDescent="0.25">
      <c r="A346" s="7">
        <v>341</v>
      </c>
      <c r="B346" s="7" t="str">
        <f>"00870715"</f>
        <v>00870715</v>
      </c>
    </row>
    <row r="347" spans="1:2" x14ac:dyDescent="0.25">
      <c r="A347" s="7">
        <v>342</v>
      </c>
      <c r="B347" s="7" t="str">
        <f>"00625194"</f>
        <v>00625194</v>
      </c>
    </row>
    <row r="348" spans="1:2" x14ac:dyDescent="0.25">
      <c r="A348" s="7">
        <v>343</v>
      </c>
      <c r="B348" s="7" t="str">
        <f>"00870644"</f>
        <v>00870644</v>
      </c>
    </row>
    <row r="349" spans="1:2" x14ac:dyDescent="0.25">
      <c r="A349" s="7">
        <v>344</v>
      </c>
      <c r="B349" s="7" t="str">
        <f>"00237328"</f>
        <v>00237328</v>
      </c>
    </row>
    <row r="350" spans="1:2" x14ac:dyDescent="0.25">
      <c r="A350" s="7">
        <v>345</v>
      </c>
      <c r="B350" s="7" t="str">
        <f>"00108991"</f>
        <v>00108991</v>
      </c>
    </row>
    <row r="351" spans="1:2" x14ac:dyDescent="0.25">
      <c r="A351" s="7">
        <v>346</v>
      </c>
      <c r="B351" s="7" t="str">
        <f>"201402011893"</f>
        <v>201402011893</v>
      </c>
    </row>
    <row r="352" spans="1:2" x14ac:dyDescent="0.25">
      <c r="A352" s="7">
        <v>347</v>
      </c>
      <c r="B352" s="7" t="str">
        <f>"00005636"</f>
        <v>00005636</v>
      </c>
    </row>
    <row r="353" spans="1:2" x14ac:dyDescent="0.25">
      <c r="A353" s="7">
        <v>348</v>
      </c>
      <c r="B353" s="7" t="str">
        <f>"201406013092"</f>
        <v>201406013092</v>
      </c>
    </row>
    <row r="354" spans="1:2" x14ac:dyDescent="0.25">
      <c r="A354" s="7">
        <v>349</v>
      </c>
      <c r="B354" s="7" t="str">
        <f>"00553169"</f>
        <v>00553169</v>
      </c>
    </row>
    <row r="355" spans="1:2" x14ac:dyDescent="0.25">
      <c r="A355" s="7">
        <v>350</v>
      </c>
      <c r="B355" s="7" t="str">
        <f>"00009959"</f>
        <v>00009959</v>
      </c>
    </row>
    <row r="356" spans="1:2" x14ac:dyDescent="0.25">
      <c r="A356" s="7">
        <v>351</v>
      </c>
      <c r="B356" s="7" t="str">
        <f>"201401000321"</f>
        <v>201401000321</v>
      </c>
    </row>
    <row r="357" spans="1:2" x14ac:dyDescent="0.25">
      <c r="A357" s="7">
        <v>352</v>
      </c>
      <c r="B357" s="7" t="str">
        <f>"00160375"</f>
        <v>00160375</v>
      </c>
    </row>
    <row r="358" spans="1:2" x14ac:dyDescent="0.25">
      <c r="A358" s="7">
        <v>353</v>
      </c>
      <c r="B358" s="7" t="str">
        <f>"00220620"</f>
        <v>00220620</v>
      </c>
    </row>
    <row r="359" spans="1:2" x14ac:dyDescent="0.25">
      <c r="A359" s="7">
        <v>354</v>
      </c>
      <c r="B359" s="7" t="str">
        <f>"00155823"</f>
        <v>00155823</v>
      </c>
    </row>
    <row r="360" spans="1:2" x14ac:dyDescent="0.25">
      <c r="A360" s="7">
        <v>355</v>
      </c>
      <c r="B360" s="7" t="str">
        <f>"00025809"</f>
        <v>00025809</v>
      </c>
    </row>
    <row r="361" spans="1:2" x14ac:dyDescent="0.25">
      <c r="A361" s="7">
        <v>356</v>
      </c>
      <c r="B361" s="7" t="str">
        <f>"200801008786"</f>
        <v>200801008786</v>
      </c>
    </row>
    <row r="362" spans="1:2" x14ac:dyDescent="0.25">
      <c r="A362" s="7">
        <v>357</v>
      </c>
      <c r="B362" s="7" t="str">
        <f>"00473957"</f>
        <v>00473957</v>
      </c>
    </row>
    <row r="363" spans="1:2" x14ac:dyDescent="0.25">
      <c r="A363" s="7">
        <v>358</v>
      </c>
      <c r="B363" s="7" t="str">
        <f>"201511027887"</f>
        <v>201511027887</v>
      </c>
    </row>
    <row r="364" spans="1:2" x14ac:dyDescent="0.25">
      <c r="A364" s="7">
        <v>359</v>
      </c>
      <c r="B364" s="7" t="str">
        <f>"00110676"</f>
        <v>00110676</v>
      </c>
    </row>
    <row r="365" spans="1:2" x14ac:dyDescent="0.25">
      <c r="A365" s="7">
        <v>360</v>
      </c>
      <c r="B365" s="7" t="str">
        <f>"00104991"</f>
        <v>00104991</v>
      </c>
    </row>
    <row r="366" spans="1:2" x14ac:dyDescent="0.25">
      <c r="A366" s="7">
        <v>361</v>
      </c>
      <c r="B366" s="7" t="str">
        <f>"00851959"</f>
        <v>00851959</v>
      </c>
    </row>
    <row r="367" spans="1:2" x14ac:dyDescent="0.25">
      <c r="A367" s="7">
        <v>362</v>
      </c>
      <c r="B367" s="7" t="str">
        <f>"00828145"</f>
        <v>00828145</v>
      </c>
    </row>
    <row r="368" spans="1:2" x14ac:dyDescent="0.25">
      <c r="A368" s="7">
        <v>363</v>
      </c>
      <c r="B368" s="7" t="str">
        <f>"00462650"</f>
        <v>00462650</v>
      </c>
    </row>
    <row r="369" spans="1:2" x14ac:dyDescent="0.25">
      <c r="A369" s="7">
        <v>364</v>
      </c>
      <c r="B369" s="7" t="str">
        <f>"00199211"</f>
        <v>00199211</v>
      </c>
    </row>
    <row r="370" spans="1:2" x14ac:dyDescent="0.25">
      <c r="A370" s="7">
        <v>365</v>
      </c>
      <c r="B370" s="7" t="str">
        <f>"201402001435"</f>
        <v>201402001435</v>
      </c>
    </row>
    <row r="371" spans="1:2" x14ac:dyDescent="0.25">
      <c r="A371" s="7">
        <v>366</v>
      </c>
      <c r="B371" s="7" t="str">
        <f>"201411003610"</f>
        <v>201411003610</v>
      </c>
    </row>
    <row r="372" spans="1:2" x14ac:dyDescent="0.25">
      <c r="A372" s="7">
        <v>367</v>
      </c>
      <c r="B372" s="7" t="str">
        <f>"00250520"</f>
        <v>00250520</v>
      </c>
    </row>
    <row r="373" spans="1:2" x14ac:dyDescent="0.25">
      <c r="A373" s="7">
        <v>368</v>
      </c>
      <c r="B373" s="7" t="str">
        <f>"201403000021"</f>
        <v>201403000021</v>
      </c>
    </row>
    <row r="374" spans="1:2" x14ac:dyDescent="0.25">
      <c r="A374" s="7">
        <v>369</v>
      </c>
      <c r="B374" s="7" t="str">
        <f>"00234229"</f>
        <v>00234229</v>
      </c>
    </row>
    <row r="375" spans="1:2" x14ac:dyDescent="0.25">
      <c r="A375" s="7">
        <v>370</v>
      </c>
      <c r="B375" s="7" t="str">
        <f>"201511040576"</f>
        <v>201511040576</v>
      </c>
    </row>
    <row r="376" spans="1:2" x14ac:dyDescent="0.25">
      <c r="A376" s="7">
        <v>371</v>
      </c>
      <c r="B376" s="7" t="str">
        <f>"00010204"</f>
        <v>00010204</v>
      </c>
    </row>
    <row r="377" spans="1:2" x14ac:dyDescent="0.25">
      <c r="A377" s="7">
        <v>372</v>
      </c>
      <c r="B377" s="7" t="str">
        <f>"00105648"</f>
        <v>00105648</v>
      </c>
    </row>
    <row r="378" spans="1:2" x14ac:dyDescent="0.25">
      <c r="A378" s="7">
        <v>373</v>
      </c>
      <c r="B378" s="7" t="str">
        <f>"00108328"</f>
        <v>00108328</v>
      </c>
    </row>
    <row r="379" spans="1:2" x14ac:dyDescent="0.25">
      <c r="A379" s="7">
        <v>374</v>
      </c>
      <c r="B379" s="7" t="str">
        <f>"00319474"</f>
        <v>00319474</v>
      </c>
    </row>
    <row r="380" spans="1:2" x14ac:dyDescent="0.25">
      <c r="A380" s="7">
        <v>375</v>
      </c>
      <c r="B380" s="7" t="str">
        <f>"201504003671"</f>
        <v>201504003671</v>
      </c>
    </row>
    <row r="381" spans="1:2" x14ac:dyDescent="0.25">
      <c r="A381" s="7">
        <v>376</v>
      </c>
      <c r="B381" s="7" t="str">
        <f>"00109725"</f>
        <v>00109725</v>
      </c>
    </row>
    <row r="382" spans="1:2" x14ac:dyDescent="0.25">
      <c r="A382" s="7">
        <v>377</v>
      </c>
      <c r="B382" s="7" t="str">
        <f>"201406014688"</f>
        <v>201406014688</v>
      </c>
    </row>
    <row r="383" spans="1:2" x14ac:dyDescent="0.25">
      <c r="A383" s="7">
        <v>378</v>
      </c>
      <c r="B383" s="7" t="str">
        <f>"00546357"</f>
        <v>00546357</v>
      </c>
    </row>
    <row r="384" spans="1:2" x14ac:dyDescent="0.25">
      <c r="A384" s="7">
        <v>379</v>
      </c>
      <c r="B384" s="7" t="str">
        <f>"201511004780"</f>
        <v>201511004780</v>
      </c>
    </row>
    <row r="385" spans="1:2" x14ac:dyDescent="0.25">
      <c r="A385" s="7">
        <v>380</v>
      </c>
      <c r="B385" s="7" t="str">
        <f>"201511018006"</f>
        <v>201511018006</v>
      </c>
    </row>
    <row r="386" spans="1:2" x14ac:dyDescent="0.25">
      <c r="A386" s="7">
        <v>381</v>
      </c>
      <c r="B386" s="7" t="str">
        <f>"201406005612"</f>
        <v>201406005612</v>
      </c>
    </row>
    <row r="387" spans="1:2" x14ac:dyDescent="0.25">
      <c r="A387" s="7">
        <v>382</v>
      </c>
      <c r="B387" s="7" t="str">
        <f>"00156212"</f>
        <v>00156212</v>
      </c>
    </row>
    <row r="388" spans="1:2" x14ac:dyDescent="0.25">
      <c r="A388" s="7">
        <v>383</v>
      </c>
      <c r="B388" s="7" t="str">
        <f>"00111660"</f>
        <v>00111660</v>
      </c>
    </row>
    <row r="389" spans="1:2" x14ac:dyDescent="0.25">
      <c r="A389" s="7">
        <v>384</v>
      </c>
      <c r="B389" s="7" t="str">
        <f>"201511025978"</f>
        <v>201511025978</v>
      </c>
    </row>
    <row r="390" spans="1:2" x14ac:dyDescent="0.25">
      <c r="A390" s="7">
        <v>385</v>
      </c>
      <c r="B390" s="7" t="str">
        <f>"00112016"</f>
        <v>00112016</v>
      </c>
    </row>
    <row r="391" spans="1:2" x14ac:dyDescent="0.25">
      <c r="A391" s="7">
        <v>386</v>
      </c>
      <c r="B391" s="7" t="str">
        <f>"201511029093"</f>
        <v>201511029093</v>
      </c>
    </row>
    <row r="392" spans="1:2" x14ac:dyDescent="0.25">
      <c r="A392" s="7">
        <v>387</v>
      </c>
      <c r="B392" s="7" t="str">
        <f>"00011369"</f>
        <v>00011369</v>
      </c>
    </row>
    <row r="393" spans="1:2" x14ac:dyDescent="0.25">
      <c r="A393" s="7">
        <v>388</v>
      </c>
      <c r="B393" s="7" t="str">
        <f>"00104744"</f>
        <v>00104744</v>
      </c>
    </row>
    <row r="394" spans="1:2" x14ac:dyDescent="0.25">
      <c r="A394" s="7">
        <v>389</v>
      </c>
      <c r="B394" s="7" t="str">
        <f>"201002000182"</f>
        <v>201002000182</v>
      </c>
    </row>
    <row r="395" spans="1:2" x14ac:dyDescent="0.25">
      <c r="A395" s="7">
        <v>390</v>
      </c>
      <c r="B395" s="7" t="str">
        <f>"00111905"</f>
        <v>00111905</v>
      </c>
    </row>
    <row r="396" spans="1:2" x14ac:dyDescent="0.25">
      <c r="A396" s="7">
        <v>391</v>
      </c>
      <c r="B396" s="7" t="str">
        <f>"00325948"</f>
        <v>00325948</v>
      </c>
    </row>
    <row r="397" spans="1:2" x14ac:dyDescent="0.25">
      <c r="A397" s="7">
        <v>392</v>
      </c>
      <c r="B397" s="7" t="str">
        <f>"201507002568"</f>
        <v>201507002568</v>
      </c>
    </row>
    <row r="398" spans="1:2" x14ac:dyDescent="0.25">
      <c r="A398" s="7">
        <v>393</v>
      </c>
      <c r="B398" s="7" t="str">
        <f>"200801005111"</f>
        <v>200801005111</v>
      </c>
    </row>
    <row r="399" spans="1:2" x14ac:dyDescent="0.25">
      <c r="A399" s="7">
        <v>394</v>
      </c>
      <c r="B399" s="7" t="str">
        <f>"00819155"</f>
        <v>00819155</v>
      </c>
    </row>
    <row r="400" spans="1:2" x14ac:dyDescent="0.25">
      <c r="A400" s="7">
        <v>395</v>
      </c>
      <c r="B400" s="7" t="str">
        <f>"00468474"</f>
        <v>00468474</v>
      </c>
    </row>
    <row r="401" spans="1:2" x14ac:dyDescent="0.25">
      <c r="A401" s="7">
        <v>396</v>
      </c>
      <c r="B401" s="7" t="str">
        <f>"00149577"</f>
        <v>00149577</v>
      </c>
    </row>
    <row r="402" spans="1:2" x14ac:dyDescent="0.25">
      <c r="A402" s="7">
        <v>397</v>
      </c>
      <c r="B402" s="7" t="str">
        <f>"00828846"</f>
        <v>00828846</v>
      </c>
    </row>
    <row r="403" spans="1:2" x14ac:dyDescent="0.25">
      <c r="A403" s="7">
        <v>398</v>
      </c>
      <c r="B403" s="7" t="str">
        <f>"00201080"</f>
        <v>00201080</v>
      </c>
    </row>
    <row r="404" spans="1:2" x14ac:dyDescent="0.25">
      <c r="A404" s="7">
        <v>399</v>
      </c>
      <c r="B404" s="7" t="str">
        <f>"00107968"</f>
        <v>00107968</v>
      </c>
    </row>
    <row r="405" spans="1:2" x14ac:dyDescent="0.25">
      <c r="A405" s="7">
        <v>400</v>
      </c>
      <c r="B405" s="7" t="str">
        <f>"00245681"</f>
        <v>00245681</v>
      </c>
    </row>
    <row r="406" spans="1:2" x14ac:dyDescent="0.25">
      <c r="A406" s="7">
        <v>401</v>
      </c>
      <c r="B406" s="7" t="str">
        <f>"201511033333"</f>
        <v>201511033333</v>
      </c>
    </row>
    <row r="407" spans="1:2" x14ac:dyDescent="0.25">
      <c r="A407" s="7">
        <v>402</v>
      </c>
      <c r="B407" s="7" t="str">
        <f>"201402002044"</f>
        <v>201402002044</v>
      </c>
    </row>
    <row r="408" spans="1:2" x14ac:dyDescent="0.25">
      <c r="A408" s="7">
        <v>403</v>
      </c>
      <c r="B408" s="7" t="str">
        <f>"00254259"</f>
        <v>00254259</v>
      </c>
    </row>
    <row r="409" spans="1:2" x14ac:dyDescent="0.25">
      <c r="A409" s="7">
        <v>404</v>
      </c>
      <c r="B409" s="7" t="str">
        <f>"201511018729"</f>
        <v>201511018729</v>
      </c>
    </row>
    <row r="410" spans="1:2" x14ac:dyDescent="0.25">
      <c r="A410" s="7">
        <v>405</v>
      </c>
      <c r="B410" s="7" t="str">
        <f>"00155558"</f>
        <v>00155558</v>
      </c>
    </row>
    <row r="411" spans="1:2" x14ac:dyDescent="0.25">
      <c r="A411" s="7">
        <v>406</v>
      </c>
      <c r="B411" s="7" t="str">
        <f>"200712005094"</f>
        <v>200712005094</v>
      </c>
    </row>
    <row r="412" spans="1:2" x14ac:dyDescent="0.25">
      <c r="A412" s="7">
        <v>407</v>
      </c>
      <c r="B412" s="7" t="str">
        <f>"201510003594"</f>
        <v>201510003594</v>
      </c>
    </row>
    <row r="413" spans="1:2" x14ac:dyDescent="0.25">
      <c r="A413" s="7">
        <v>408</v>
      </c>
      <c r="B413" s="7" t="str">
        <f>"201511022545"</f>
        <v>201511022545</v>
      </c>
    </row>
    <row r="414" spans="1:2" x14ac:dyDescent="0.25">
      <c r="A414" s="7">
        <v>409</v>
      </c>
      <c r="B414" s="7" t="str">
        <f>"00605298"</f>
        <v>00605298</v>
      </c>
    </row>
    <row r="415" spans="1:2" x14ac:dyDescent="0.25">
      <c r="A415" s="7">
        <v>410</v>
      </c>
      <c r="B415" s="7" t="str">
        <f>"200801007603"</f>
        <v>200801007603</v>
      </c>
    </row>
    <row r="416" spans="1:2" x14ac:dyDescent="0.25">
      <c r="A416" s="7">
        <v>411</v>
      </c>
      <c r="B416" s="7" t="str">
        <f>"201406018680"</f>
        <v>201406018680</v>
      </c>
    </row>
    <row r="417" spans="1:2" x14ac:dyDescent="0.25">
      <c r="A417" s="7">
        <v>412</v>
      </c>
      <c r="B417" s="7" t="str">
        <f>"201511041267"</f>
        <v>201511041267</v>
      </c>
    </row>
    <row r="418" spans="1:2" x14ac:dyDescent="0.25">
      <c r="A418" s="7">
        <v>413</v>
      </c>
      <c r="B418" s="7" t="str">
        <f>"200802003001"</f>
        <v>200802003001</v>
      </c>
    </row>
    <row r="419" spans="1:2" x14ac:dyDescent="0.25">
      <c r="A419" s="7">
        <v>414</v>
      </c>
      <c r="B419" s="7" t="str">
        <f>"00870214"</f>
        <v>00870214</v>
      </c>
    </row>
    <row r="420" spans="1:2" x14ac:dyDescent="0.25">
      <c r="A420" s="7">
        <v>415</v>
      </c>
      <c r="B420" s="7" t="str">
        <f>"00502390"</f>
        <v>00502390</v>
      </c>
    </row>
    <row r="421" spans="1:2" x14ac:dyDescent="0.25">
      <c r="A421" s="7">
        <v>416</v>
      </c>
      <c r="B421" s="7" t="str">
        <f>"00240803"</f>
        <v>00240803</v>
      </c>
    </row>
    <row r="422" spans="1:2" x14ac:dyDescent="0.25">
      <c r="A422" s="7">
        <v>417</v>
      </c>
      <c r="B422" s="7" t="str">
        <f>"00772513"</f>
        <v>00772513</v>
      </c>
    </row>
    <row r="423" spans="1:2" x14ac:dyDescent="0.25">
      <c r="A423" s="7">
        <v>418</v>
      </c>
      <c r="B423" s="7" t="str">
        <f>"00876282"</f>
        <v>00876282</v>
      </c>
    </row>
    <row r="424" spans="1:2" x14ac:dyDescent="0.25">
      <c r="A424" s="7">
        <v>419</v>
      </c>
      <c r="B424" s="7" t="str">
        <f>"201402008682"</f>
        <v>201402008682</v>
      </c>
    </row>
    <row r="425" spans="1:2" x14ac:dyDescent="0.25">
      <c r="A425" s="7">
        <v>420</v>
      </c>
      <c r="B425" s="7" t="str">
        <f>"201406006246"</f>
        <v>201406006246</v>
      </c>
    </row>
    <row r="426" spans="1:2" x14ac:dyDescent="0.25">
      <c r="A426" s="7">
        <v>421</v>
      </c>
      <c r="B426" s="7" t="str">
        <f>"201504000371"</f>
        <v>201504000371</v>
      </c>
    </row>
    <row r="427" spans="1:2" x14ac:dyDescent="0.25">
      <c r="A427" s="7">
        <v>422</v>
      </c>
      <c r="B427" s="7" t="str">
        <f>"201402011946"</f>
        <v>201402011946</v>
      </c>
    </row>
    <row r="428" spans="1:2" x14ac:dyDescent="0.25">
      <c r="A428" s="7">
        <v>423</v>
      </c>
      <c r="B428" s="7" t="str">
        <f>"201511013589"</f>
        <v>201511013589</v>
      </c>
    </row>
    <row r="429" spans="1:2" x14ac:dyDescent="0.25">
      <c r="A429" s="7">
        <v>424</v>
      </c>
      <c r="B429" s="7" t="str">
        <f>"200801000225"</f>
        <v>200801000225</v>
      </c>
    </row>
    <row r="430" spans="1:2" x14ac:dyDescent="0.25">
      <c r="A430" s="7">
        <v>425</v>
      </c>
      <c r="B430" s="7" t="str">
        <f>"201512003844"</f>
        <v>201512003844</v>
      </c>
    </row>
    <row r="431" spans="1:2" x14ac:dyDescent="0.25">
      <c r="A431" s="7">
        <v>426</v>
      </c>
      <c r="B431" s="7" t="str">
        <f>"00551285"</f>
        <v>00551285</v>
      </c>
    </row>
    <row r="432" spans="1:2" x14ac:dyDescent="0.25">
      <c r="A432" s="7">
        <v>427</v>
      </c>
      <c r="B432" s="7" t="str">
        <f>"00105550"</f>
        <v>00105550</v>
      </c>
    </row>
    <row r="433" spans="1:2" x14ac:dyDescent="0.25">
      <c r="A433" s="7">
        <v>428</v>
      </c>
      <c r="B433" s="7" t="str">
        <f>"200712004669"</f>
        <v>200712004669</v>
      </c>
    </row>
    <row r="434" spans="1:2" x14ac:dyDescent="0.25">
      <c r="A434" s="7">
        <v>429</v>
      </c>
      <c r="B434" s="7" t="str">
        <f>"00831813"</f>
        <v>00831813</v>
      </c>
    </row>
    <row r="435" spans="1:2" x14ac:dyDescent="0.25">
      <c r="A435" s="7">
        <v>430</v>
      </c>
      <c r="B435" s="7" t="str">
        <f>"00112424"</f>
        <v>00112424</v>
      </c>
    </row>
    <row r="436" spans="1:2" x14ac:dyDescent="0.25">
      <c r="A436" s="7">
        <v>431</v>
      </c>
      <c r="B436" s="7" t="str">
        <f>"201409003717"</f>
        <v>201409003717</v>
      </c>
    </row>
    <row r="437" spans="1:2" x14ac:dyDescent="0.25">
      <c r="A437" s="7">
        <v>432</v>
      </c>
      <c r="B437" s="7" t="str">
        <f>"201406004047"</f>
        <v>201406004047</v>
      </c>
    </row>
    <row r="438" spans="1:2" x14ac:dyDescent="0.25">
      <c r="A438" s="7">
        <v>433</v>
      </c>
      <c r="B438" s="7" t="str">
        <f>"00107699"</f>
        <v>00107699</v>
      </c>
    </row>
    <row r="439" spans="1:2" x14ac:dyDescent="0.25">
      <c r="A439" s="7">
        <v>434</v>
      </c>
      <c r="B439" s="7" t="str">
        <f>"200802007622"</f>
        <v>200802007622</v>
      </c>
    </row>
    <row r="440" spans="1:2" x14ac:dyDescent="0.25">
      <c r="A440" s="7">
        <v>435</v>
      </c>
      <c r="B440" s="7" t="str">
        <f>"00614077"</f>
        <v>00614077</v>
      </c>
    </row>
    <row r="441" spans="1:2" x14ac:dyDescent="0.25">
      <c r="A441" s="7">
        <v>436</v>
      </c>
      <c r="B441" s="7" t="str">
        <f>"200712002807"</f>
        <v>200712002807</v>
      </c>
    </row>
    <row r="442" spans="1:2" x14ac:dyDescent="0.25">
      <c r="A442" s="7">
        <v>437</v>
      </c>
      <c r="B442" s="7" t="str">
        <f>"00593276"</f>
        <v>00593276</v>
      </c>
    </row>
    <row r="443" spans="1:2" x14ac:dyDescent="0.25">
      <c r="A443" s="7">
        <v>438</v>
      </c>
      <c r="B443" s="7" t="str">
        <f>"201406018166"</f>
        <v>201406018166</v>
      </c>
    </row>
    <row r="444" spans="1:2" x14ac:dyDescent="0.25">
      <c r="A444" s="7">
        <v>439</v>
      </c>
      <c r="B444" s="7" t="str">
        <f>"200810001130"</f>
        <v>200810001130</v>
      </c>
    </row>
    <row r="445" spans="1:2" x14ac:dyDescent="0.25">
      <c r="A445" s="7">
        <v>440</v>
      </c>
      <c r="B445" s="7" t="str">
        <f>"201409000219"</f>
        <v>201409000219</v>
      </c>
    </row>
    <row r="446" spans="1:2" x14ac:dyDescent="0.25">
      <c r="A446" s="7">
        <v>441</v>
      </c>
      <c r="B446" s="7" t="str">
        <f>"200903000666"</f>
        <v>200903000666</v>
      </c>
    </row>
    <row r="447" spans="1:2" x14ac:dyDescent="0.25">
      <c r="A447" s="7">
        <v>442</v>
      </c>
      <c r="B447" s="7" t="str">
        <f>"00022444"</f>
        <v>00022444</v>
      </c>
    </row>
    <row r="448" spans="1:2" x14ac:dyDescent="0.25">
      <c r="A448" s="7">
        <v>443</v>
      </c>
      <c r="B448" s="7" t="str">
        <f>"201604001241"</f>
        <v>201604001241</v>
      </c>
    </row>
    <row r="449" spans="1:2" x14ac:dyDescent="0.25">
      <c r="A449" s="7">
        <v>444</v>
      </c>
      <c r="B449" s="7" t="str">
        <f>"00105378"</f>
        <v>00105378</v>
      </c>
    </row>
    <row r="450" spans="1:2" x14ac:dyDescent="0.25">
      <c r="A450" s="7">
        <v>445</v>
      </c>
      <c r="B450" s="7" t="str">
        <f>"200905000410"</f>
        <v>200905000410</v>
      </c>
    </row>
    <row r="451" spans="1:2" x14ac:dyDescent="0.25">
      <c r="A451" s="7">
        <v>446</v>
      </c>
      <c r="B451" s="7" t="str">
        <f>"00107319"</f>
        <v>00107319</v>
      </c>
    </row>
    <row r="452" spans="1:2" x14ac:dyDescent="0.25">
      <c r="A452" s="7">
        <v>447</v>
      </c>
      <c r="B452" s="7" t="str">
        <f>"00737667"</f>
        <v>00737667</v>
      </c>
    </row>
    <row r="453" spans="1:2" x14ac:dyDescent="0.25">
      <c r="A453" s="7">
        <v>448</v>
      </c>
      <c r="B453" s="7" t="str">
        <f>"00492993"</f>
        <v>00492993</v>
      </c>
    </row>
    <row r="454" spans="1:2" x14ac:dyDescent="0.25">
      <c r="A454" s="7">
        <v>449</v>
      </c>
      <c r="B454" s="7" t="str">
        <f>"201406002842"</f>
        <v>201406002842</v>
      </c>
    </row>
    <row r="455" spans="1:2" x14ac:dyDescent="0.25">
      <c r="A455" s="7">
        <v>450</v>
      </c>
      <c r="B455" s="7" t="str">
        <f>"201412006846"</f>
        <v>201412006846</v>
      </c>
    </row>
    <row r="456" spans="1:2" x14ac:dyDescent="0.25">
      <c r="A456" s="7">
        <v>451</v>
      </c>
      <c r="B456" s="7" t="str">
        <f>"00156030"</f>
        <v>00156030</v>
      </c>
    </row>
    <row r="457" spans="1:2" x14ac:dyDescent="0.25">
      <c r="A457" s="7">
        <v>452</v>
      </c>
      <c r="B457" s="7" t="str">
        <f>"201406002411"</f>
        <v>201406002411</v>
      </c>
    </row>
    <row r="458" spans="1:2" x14ac:dyDescent="0.25">
      <c r="A458" s="7">
        <v>453</v>
      </c>
      <c r="B458" s="7" t="str">
        <f>"00111714"</f>
        <v>00111714</v>
      </c>
    </row>
    <row r="459" spans="1:2" x14ac:dyDescent="0.25">
      <c r="A459" s="7">
        <v>454</v>
      </c>
      <c r="B459" s="7" t="str">
        <f>"00152768"</f>
        <v>00152768</v>
      </c>
    </row>
    <row r="460" spans="1:2" x14ac:dyDescent="0.25">
      <c r="A460" s="7">
        <v>455</v>
      </c>
      <c r="B460" s="7" t="str">
        <f>"201402005588"</f>
        <v>201402005588</v>
      </c>
    </row>
    <row r="461" spans="1:2" x14ac:dyDescent="0.25">
      <c r="A461" s="7">
        <v>456</v>
      </c>
      <c r="B461" s="7" t="str">
        <f>"00714587"</f>
        <v>00714587</v>
      </c>
    </row>
    <row r="462" spans="1:2" x14ac:dyDescent="0.25">
      <c r="A462" s="7">
        <v>457</v>
      </c>
      <c r="B462" s="7" t="str">
        <f>"00011386"</f>
        <v>00011386</v>
      </c>
    </row>
    <row r="463" spans="1:2" x14ac:dyDescent="0.25">
      <c r="A463" s="7">
        <v>458</v>
      </c>
      <c r="B463" s="7" t="str">
        <f>"200804000147"</f>
        <v>200804000147</v>
      </c>
    </row>
    <row r="464" spans="1:2" x14ac:dyDescent="0.25">
      <c r="A464" s="7">
        <v>459</v>
      </c>
      <c r="B464" s="7" t="str">
        <f>"201411003337"</f>
        <v>201411003337</v>
      </c>
    </row>
    <row r="465" spans="1:2" x14ac:dyDescent="0.25">
      <c r="A465" s="7">
        <v>460</v>
      </c>
      <c r="B465" s="7" t="str">
        <f>"00008727"</f>
        <v>00008727</v>
      </c>
    </row>
    <row r="466" spans="1:2" x14ac:dyDescent="0.25">
      <c r="A466" s="7">
        <v>461</v>
      </c>
      <c r="B466" s="7" t="str">
        <f>"200802007090"</f>
        <v>200802007090</v>
      </c>
    </row>
    <row r="467" spans="1:2" x14ac:dyDescent="0.25">
      <c r="A467" s="7">
        <v>462</v>
      </c>
      <c r="B467" s="7" t="str">
        <f>"201507001769"</f>
        <v>201507001769</v>
      </c>
    </row>
    <row r="468" spans="1:2" x14ac:dyDescent="0.25">
      <c r="A468" s="7">
        <v>463</v>
      </c>
      <c r="B468" s="7" t="str">
        <f>"200906000661"</f>
        <v>200906000661</v>
      </c>
    </row>
    <row r="469" spans="1:2" x14ac:dyDescent="0.25">
      <c r="A469" s="7">
        <v>464</v>
      </c>
      <c r="B469" s="7" t="str">
        <f>"201411002321"</f>
        <v>201411002321</v>
      </c>
    </row>
    <row r="470" spans="1:2" x14ac:dyDescent="0.25">
      <c r="A470" s="7">
        <v>465</v>
      </c>
      <c r="B470" s="7" t="str">
        <f>"00196598"</f>
        <v>00196598</v>
      </c>
    </row>
    <row r="471" spans="1:2" x14ac:dyDescent="0.25">
      <c r="A471" s="7">
        <v>466</v>
      </c>
      <c r="B471" s="7" t="str">
        <f>"00175929"</f>
        <v>00175929</v>
      </c>
    </row>
    <row r="472" spans="1:2" x14ac:dyDescent="0.25">
      <c r="A472" s="7">
        <v>467</v>
      </c>
      <c r="B472" s="7" t="str">
        <f>"201511041928"</f>
        <v>201511041928</v>
      </c>
    </row>
    <row r="473" spans="1:2" x14ac:dyDescent="0.25">
      <c r="A473" s="7">
        <v>468</v>
      </c>
      <c r="B473" s="7" t="str">
        <f>"00138591"</f>
        <v>00138591</v>
      </c>
    </row>
    <row r="474" spans="1:2" x14ac:dyDescent="0.25">
      <c r="A474" s="7">
        <v>469</v>
      </c>
      <c r="B474" s="7" t="str">
        <f>"201511024496"</f>
        <v>201511024496</v>
      </c>
    </row>
    <row r="475" spans="1:2" x14ac:dyDescent="0.25">
      <c r="A475" s="7">
        <v>470</v>
      </c>
      <c r="B475" s="7" t="str">
        <f>"00491015"</f>
        <v>00491015</v>
      </c>
    </row>
    <row r="476" spans="1:2" x14ac:dyDescent="0.25">
      <c r="A476" s="7">
        <v>471</v>
      </c>
      <c r="B476" s="7" t="str">
        <f>"201412006645"</f>
        <v>201412006645</v>
      </c>
    </row>
    <row r="477" spans="1:2" x14ac:dyDescent="0.25">
      <c r="A477" s="7">
        <v>472</v>
      </c>
      <c r="B477" s="7" t="str">
        <f>"201406010977"</f>
        <v>201406010977</v>
      </c>
    </row>
    <row r="478" spans="1:2" x14ac:dyDescent="0.25">
      <c r="A478" s="7">
        <v>473</v>
      </c>
      <c r="B478" s="7" t="str">
        <f>"00764596"</f>
        <v>00764596</v>
      </c>
    </row>
    <row r="479" spans="1:2" x14ac:dyDescent="0.25">
      <c r="A479" s="7">
        <v>474</v>
      </c>
      <c r="B479" s="7" t="str">
        <f>"00027215"</f>
        <v>00027215</v>
      </c>
    </row>
    <row r="480" spans="1:2" x14ac:dyDescent="0.25">
      <c r="A480" s="7">
        <v>475</v>
      </c>
      <c r="B480" s="7" t="str">
        <f>"201411001375"</f>
        <v>201411001375</v>
      </c>
    </row>
    <row r="481" spans="1:2" x14ac:dyDescent="0.25">
      <c r="A481" s="7">
        <v>476</v>
      </c>
      <c r="B481" s="7" t="str">
        <f>"00562008"</f>
        <v>00562008</v>
      </c>
    </row>
    <row r="482" spans="1:2" x14ac:dyDescent="0.25">
      <c r="A482" s="7">
        <v>477</v>
      </c>
      <c r="B482" s="7" t="str">
        <f>"201405001232"</f>
        <v>201405001232</v>
      </c>
    </row>
    <row r="483" spans="1:2" x14ac:dyDescent="0.25">
      <c r="A483" s="7">
        <v>478</v>
      </c>
      <c r="B483" s="7" t="str">
        <f>"00835895"</f>
        <v>00835895</v>
      </c>
    </row>
    <row r="484" spans="1:2" x14ac:dyDescent="0.25">
      <c r="A484" s="7">
        <v>479</v>
      </c>
      <c r="B484" s="7" t="str">
        <f>"00106955"</f>
        <v>00106955</v>
      </c>
    </row>
    <row r="485" spans="1:2" x14ac:dyDescent="0.25">
      <c r="A485" s="7">
        <v>480</v>
      </c>
      <c r="B485" s="7" t="str">
        <f>"201504002387"</f>
        <v>201504002387</v>
      </c>
    </row>
    <row r="486" spans="1:2" x14ac:dyDescent="0.25">
      <c r="A486" s="7">
        <v>481</v>
      </c>
      <c r="B486" s="7" t="str">
        <f>"201406007448"</f>
        <v>201406007448</v>
      </c>
    </row>
    <row r="487" spans="1:2" x14ac:dyDescent="0.25">
      <c r="A487" s="7">
        <v>482</v>
      </c>
      <c r="B487" s="7" t="str">
        <f>"00714128"</f>
        <v>00714128</v>
      </c>
    </row>
    <row r="488" spans="1:2" x14ac:dyDescent="0.25">
      <c r="A488" s="7">
        <v>483</v>
      </c>
      <c r="B488" s="7" t="str">
        <f>"200906000339"</f>
        <v>200906000339</v>
      </c>
    </row>
    <row r="489" spans="1:2" x14ac:dyDescent="0.25">
      <c r="A489" s="7">
        <v>484</v>
      </c>
      <c r="B489" s="7" t="str">
        <f>"200712002597"</f>
        <v>200712002597</v>
      </c>
    </row>
    <row r="490" spans="1:2" x14ac:dyDescent="0.25">
      <c r="A490" s="7">
        <v>485</v>
      </c>
      <c r="B490" s="7" t="str">
        <f>"00108781"</f>
        <v>00108781</v>
      </c>
    </row>
    <row r="491" spans="1:2" x14ac:dyDescent="0.25">
      <c r="A491" s="7">
        <v>486</v>
      </c>
      <c r="B491" s="7" t="str">
        <f>"00011932"</f>
        <v>00011932</v>
      </c>
    </row>
    <row r="492" spans="1:2" x14ac:dyDescent="0.25">
      <c r="A492" s="7">
        <v>487</v>
      </c>
      <c r="B492" s="7" t="str">
        <f>"00385970"</f>
        <v>00385970</v>
      </c>
    </row>
    <row r="493" spans="1:2" x14ac:dyDescent="0.25">
      <c r="A493" s="7">
        <v>488</v>
      </c>
      <c r="B493" s="7" t="str">
        <f>"201011000116"</f>
        <v>201011000116</v>
      </c>
    </row>
    <row r="494" spans="1:2" x14ac:dyDescent="0.25">
      <c r="A494" s="7">
        <v>489</v>
      </c>
      <c r="B494" s="7" t="str">
        <f>"00834043"</f>
        <v>00834043</v>
      </c>
    </row>
    <row r="495" spans="1:2" x14ac:dyDescent="0.25">
      <c r="A495" s="7">
        <v>490</v>
      </c>
      <c r="B495" s="7" t="str">
        <f>"200801002556"</f>
        <v>200801002556</v>
      </c>
    </row>
    <row r="496" spans="1:2" x14ac:dyDescent="0.25">
      <c r="A496" s="7">
        <v>491</v>
      </c>
      <c r="B496" s="7" t="str">
        <f>"00473714"</f>
        <v>00473714</v>
      </c>
    </row>
    <row r="497" spans="1:2" x14ac:dyDescent="0.25">
      <c r="A497" s="7">
        <v>492</v>
      </c>
      <c r="B497" s="7" t="str">
        <f>"00487413"</f>
        <v>00487413</v>
      </c>
    </row>
    <row r="498" spans="1:2" x14ac:dyDescent="0.25">
      <c r="A498" s="7">
        <v>493</v>
      </c>
      <c r="B498" s="7" t="str">
        <f>"00139370"</f>
        <v>00139370</v>
      </c>
    </row>
    <row r="499" spans="1:2" x14ac:dyDescent="0.25">
      <c r="A499" s="7">
        <v>494</v>
      </c>
      <c r="B499" s="7" t="str">
        <f>"00111489"</f>
        <v>00111489</v>
      </c>
    </row>
    <row r="500" spans="1:2" x14ac:dyDescent="0.25">
      <c r="A500" s="7">
        <v>495</v>
      </c>
      <c r="B500" s="7" t="str">
        <f>"00111772"</f>
        <v>00111772</v>
      </c>
    </row>
    <row r="501" spans="1:2" x14ac:dyDescent="0.25">
      <c r="A501" s="7">
        <v>496</v>
      </c>
      <c r="B501" s="7" t="str">
        <f>"00008516"</f>
        <v>00008516</v>
      </c>
    </row>
    <row r="502" spans="1:2" x14ac:dyDescent="0.25">
      <c r="A502" s="7">
        <v>497</v>
      </c>
      <c r="B502" s="7" t="str">
        <f>"00027102"</f>
        <v>00027102</v>
      </c>
    </row>
    <row r="503" spans="1:2" x14ac:dyDescent="0.25">
      <c r="A503" s="7">
        <v>498</v>
      </c>
      <c r="B503" s="7" t="str">
        <f>"00793896"</f>
        <v>00793896</v>
      </c>
    </row>
    <row r="504" spans="1:2" x14ac:dyDescent="0.25">
      <c r="A504" s="7">
        <v>499</v>
      </c>
      <c r="B504" s="7" t="str">
        <f>"00521180"</f>
        <v>00521180</v>
      </c>
    </row>
    <row r="505" spans="1:2" x14ac:dyDescent="0.25">
      <c r="A505" s="7">
        <v>500</v>
      </c>
      <c r="B505" s="7" t="str">
        <f>"00149923"</f>
        <v>00149923</v>
      </c>
    </row>
    <row r="506" spans="1:2" x14ac:dyDescent="0.25">
      <c r="A506" s="7">
        <v>501</v>
      </c>
      <c r="B506" s="7" t="str">
        <f>"200712002110"</f>
        <v>200712002110</v>
      </c>
    </row>
    <row r="507" spans="1:2" x14ac:dyDescent="0.25">
      <c r="A507" s="7">
        <v>502</v>
      </c>
      <c r="B507" s="7" t="str">
        <f>"00010585"</f>
        <v>00010585</v>
      </c>
    </row>
    <row r="508" spans="1:2" x14ac:dyDescent="0.25">
      <c r="A508" s="7">
        <v>503</v>
      </c>
      <c r="B508" s="7" t="str">
        <f>"00433263"</f>
        <v>00433263</v>
      </c>
    </row>
    <row r="509" spans="1:2" x14ac:dyDescent="0.25">
      <c r="A509" s="7">
        <v>504</v>
      </c>
      <c r="B509" s="7" t="str">
        <f>"00111547"</f>
        <v>00111547</v>
      </c>
    </row>
    <row r="510" spans="1:2" x14ac:dyDescent="0.25">
      <c r="A510" s="7">
        <v>505</v>
      </c>
      <c r="B510" s="7" t="str">
        <f>"201412005476"</f>
        <v>201412005476</v>
      </c>
    </row>
    <row r="511" spans="1:2" x14ac:dyDescent="0.25">
      <c r="A511" s="7">
        <v>506</v>
      </c>
      <c r="B511" s="7" t="str">
        <f>"00017329"</f>
        <v>00017329</v>
      </c>
    </row>
    <row r="512" spans="1:2" x14ac:dyDescent="0.25">
      <c r="A512" s="7">
        <v>507</v>
      </c>
      <c r="B512" s="7" t="str">
        <f>"201412006914"</f>
        <v>201412006914</v>
      </c>
    </row>
    <row r="513" spans="1:2" x14ac:dyDescent="0.25">
      <c r="A513" s="7">
        <v>508</v>
      </c>
      <c r="B513" s="7" t="str">
        <f>"201504001801"</f>
        <v>201504001801</v>
      </c>
    </row>
    <row r="514" spans="1:2" x14ac:dyDescent="0.25">
      <c r="A514" s="7">
        <v>509</v>
      </c>
      <c r="B514" s="7" t="str">
        <f>"00106946"</f>
        <v>00106946</v>
      </c>
    </row>
    <row r="515" spans="1:2" x14ac:dyDescent="0.25">
      <c r="A515" s="7">
        <v>510</v>
      </c>
      <c r="B515" s="7" t="str">
        <f>"201504000737"</f>
        <v>201504000737</v>
      </c>
    </row>
    <row r="516" spans="1:2" x14ac:dyDescent="0.25">
      <c r="A516" s="7">
        <v>511</v>
      </c>
      <c r="B516" s="7" t="str">
        <f>"00621711"</f>
        <v>00621711</v>
      </c>
    </row>
    <row r="517" spans="1:2" x14ac:dyDescent="0.25">
      <c r="A517" s="7">
        <v>512</v>
      </c>
      <c r="B517" s="7" t="str">
        <f>"201402010927"</f>
        <v>201402010927</v>
      </c>
    </row>
    <row r="518" spans="1:2" x14ac:dyDescent="0.25">
      <c r="A518" s="7">
        <v>513</v>
      </c>
      <c r="B518" s="7" t="str">
        <f>"00296775"</f>
        <v>00296775</v>
      </c>
    </row>
    <row r="519" spans="1:2" x14ac:dyDescent="0.25">
      <c r="A519" s="7">
        <v>514</v>
      </c>
      <c r="B519" s="7" t="str">
        <f>"00107746"</f>
        <v>00107746</v>
      </c>
    </row>
    <row r="520" spans="1:2" x14ac:dyDescent="0.25">
      <c r="A520" s="7">
        <v>515</v>
      </c>
      <c r="B520" s="7" t="str">
        <f>"00325240"</f>
        <v>00325240</v>
      </c>
    </row>
    <row r="521" spans="1:2" x14ac:dyDescent="0.25">
      <c r="A521" s="7">
        <v>516</v>
      </c>
      <c r="B521" s="7" t="str">
        <f>"00034505"</f>
        <v>00034505</v>
      </c>
    </row>
    <row r="522" spans="1:2" x14ac:dyDescent="0.25">
      <c r="A522" s="7">
        <v>517</v>
      </c>
      <c r="B522" s="7" t="str">
        <f>"00085049"</f>
        <v>00085049</v>
      </c>
    </row>
    <row r="523" spans="1:2" x14ac:dyDescent="0.25">
      <c r="A523" s="7">
        <v>518</v>
      </c>
      <c r="B523" s="7" t="str">
        <f>"00875035"</f>
        <v>00875035</v>
      </c>
    </row>
    <row r="524" spans="1:2" x14ac:dyDescent="0.25">
      <c r="A524" s="7">
        <v>519</v>
      </c>
      <c r="B524" s="7" t="str">
        <f>"00825719"</f>
        <v>00825719</v>
      </c>
    </row>
    <row r="525" spans="1:2" x14ac:dyDescent="0.25">
      <c r="A525" s="7">
        <v>520</v>
      </c>
      <c r="B525" s="7" t="str">
        <f>"201507004351"</f>
        <v>201507004351</v>
      </c>
    </row>
    <row r="526" spans="1:2" x14ac:dyDescent="0.25">
      <c r="A526" s="7">
        <v>521</v>
      </c>
      <c r="B526" s="7" t="str">
        <f>"00112156"</f>
        <v>00112156</v>
      </c>
    </row>
    <row r="527" spans="1:2" x14ac:dyDescent="0.25">
      <c r="A527" s="7">
        <v>522</v>
      </c>
      <c r="B527" s="7" t="str">
        <f>"200801001743"</f>
        <v>200801001743</v>
      </c>
    </row>
    <row r="528" spans="1:2" x14ac:dyDescent="0.25">
      <c r="A528" s="7">
        <v>523</v>
      </c>
      <c r="B528" s="7" t="str">
        <f>"200802004694"</f>
        <v>200802004694</v>
      </c>
    </row>
    <row r="529" spans="1:2" x14ac:dyDescent="0.25">
      <c r="A529" s="7">
        <v>524</v>
      </c>
      <c r="B529" s="7" t="str">
        <f>"200806000265"</f>
        <v>200806000265</v>
      </c>
    </row>
    <row r="530" spans="1:2" x14ac:dyDescent="0.25">
      <c r="A530" s="7">
        <v>525</v>
      </c>
      <c r="B530" s="7" t="str">
        <f>"00158378"</f>
        <v>00158378</v>
      </c>
    </row>
    <row r="531" spans="1:2" x14ac:dyDescent="0.25">
      <c r="A531" s="7">
        <v>526</v>
      </c>
      <c r="B531" s="7" t="str">
        <f>"00317614"</f>
        <v>00317614</v>
      </c>
    </row>
    <row r="532" spans="1:2" x14ac:dyDescent="0.25">
      <c r="A532" s="7">
        <v>527</v>
      </c>
      <c r="B532" s="7" t="str">
        <f>"00011070"</f>
        <v>00011070</v>
      </c>
    </row>
    <row r="533" spans="1:2" x14ac:dyDescent="0.25">
      <c r="A533" s="7">
        <v>528</v>
      </c>
      <c r="B533" s="7" t="str">
        <f>"201510004336"</f>
        <v>201510004336</v>
      </c>
    </row>
    <row r="534" spans="1:2" x14ac:dyDescent="0.25">
      <c r="A534" s="7">
        <v>529</v>
      </c>
      <c r="B534" s="7" t="str">
        <f>"00827952"</f>
        <v>00827952</v>
      </c>
    </row>
    <row r="535" spans="1:2" x14ac:dyDescent="0.25">
      <c r="A535" s="7">
        <v>530</v>
      </c>
      <c r="B535" s="7" t="str">
        <f>"201402007747"</f>
        <v>201402007747</v>
      </c>
    </row>
    <row r="536" spans="1:2" x14ac:dyDescent="0.25">
      <c r="A536" s="7">
        <v>531</v>
      </c>
      <c r="B536" s="7" t="str">
        <f>"201107000018"</f>
        <v>201107000018</v>
      </c>
    </row>
    <row r="537" spans="1:2" x14ac:dyDescent="0.25">
      <c r="A537" s="7">
        <v>532</v>
      </c>
      <c r="B537" s="7" t="str">
        <f>"200802005207"</f>
        <v>200802005207</v>
      </c>
    </row>
    <row r="538" spans="1:2" x14ac:dyDescent="0.25">
      <c r="A538" s="7">
        <v>533</v>
      </c>
      <c r="B538" s="7" t="str">
        <f>"201506004052"</f>
        <v>201506004052</v>
      </c>
    </row>
    <row r="539" spans="1:2" x14ac:dyDescent="0.25">
      <c r="A539" s="7">
        <v>534</v>
      </c>
      <c r="B539" s="7" t="str">
        <f>"00781062"</f>
        <v>00781062</v>
      </c>
    </row>
    <row r="540" spans="1:2" x14ac:dyDescent="0.25">
      <c r="A540" s="7">
        <v>535</v>
      </c>
      <c r="B540" s="7" t="str">
        <f>"201511035351"</f>
        <v>201511035351</v>
      </c>
    </row>
    <row r="541" spans="1:2" x14ac:dyDescent="0.25">
      <c r="A541" s="7">
        <v>536</v>
      </c>
      <c r="B541" s="7" t="str">
        <f>"201402000347"</f>
        <v>201402000347</v>
      </c>
    </row>
    <row r="542" spans="1:2" x14ac:dyDescent="0.25">
      <c r="A542" s="7">
        <v>537</v>
      </c>
      <c r="B542" s="7" t="str">
        <f>"00870622"</f>
        <v>00870622</v>
      </c>
    </row>
    <row r="543" spans="1:2" x14ac:dyDescent="0.25">
      <c r="A543" s="7">
        <v>538</v>
      </c>
      <c r="B543" s="7" t="str">
        <f>"00146890"</f>
        <v>00146890</v>
      </c>
    </row>
    <row r="544" spans="1:2" x14ac:dyDescent="0.25">
      <c r="A544" s="7">
        <v>539</v>
      </c>
      <c r="B544" s="7" t="str">
        <f>"201511040441"</f>
        <v>201511040441</v>
      </c>
    </row>
    <row r="545" spans="1:2" x14ac:dyDescent="0.25">
      <c r="A545" s="7">
        <v>540</v>
      </c>
      <c r="B545" s="7" t="str">
        <f>"200806000711"</f>
        <v>200806000711</v>
      </c>
    </row>
    <row r="546" spans="1:2" x14ac:dyDescent="0.25">
      <c r="A546" s="7">
        <v>541</v>
      </c>
      <c r="B546" s="7" t="str">
        <f>"00108240"</f>
        <v>00108240</v>
      </c>
    </row>
    <row r="547" spans="1:2" x14ac:dyDescent="0.25">
      <c r="A547" s="7">
        <v>542</v>
      </c>
      <c r="B547" s="7" t="str">
        <f>"201402007639"</f>
        <v>201402007639</v>
      </c>
    </row>
    <row r="548" spans="1:2" x14ac:dyDescent="0.25">
      <c r="A548" s="7">
        <v>543</v>
      </c>
      <c r="B548" s="7" t="str">
        <f>"00832183"</f>
        <v>00832183</v>
      </c>
    </row>
    <row r="549" spans="1:2" x14ac:dyDescent="0.25">
      <c r="A549" s="7">
        <v>544</v>
      </c>
      <c r="B549" s="7" t="str">
        <f>"201103000241"</f>
        <v>201103000241</v>
      </c>
    </row>
    <row r="550" spans="1:2" x14ac:dyDescent="0.25">
      <c r="A550" s="7">
        <v>545</v>
      </c>
      <c r="B550" s="7" t="str">
        <f>"201406015873"</f>
        <v>201406015873</v>
      </c>
    </row>
    <row r="551" spans="1:2" x14ac:dyDescent="0.25">
      <c r="A551" s="7">
        <v>546</v>
      </c>
      <c r="B551" s="7" t="str">
        <f>"00369363"</f>
        <v>00369363</v>
      </c>
    </row>
    <row r="552" spans="1:2" x14ac:dyDescent="0.25">
      <c r="A552" s="7">
        <v>547</v>
      </c>
      <c r="B552" s="7" t="str">
        <f>"00112340"</f>
        <v>00112340</v>
      </c>
    </row>
    <row r="553" spans="1:2" x14ac:dyDescent="0.25">
      <c r="A553" s="7">
        <v>548</v>
      </c>
      <c r="B553" s="7" t="str">
        <f>"00109762"</f>
        <v>00109762</v>
      </c>
    </row>
    <row r="554" spans="1:2" x14ac:dyDescent="0.25">
      <c r="A554" s="7">
        <v>549</v>
      </c>
      <c r="B554" s="7" t="str">
        <f>"200802004865"</f>
        <v>200802004865</v>
      </c>
    </row>
    <row r="555" spans="1:2" x14ac:dyDescent="0.25">
      <c r="A555" s="7">
        <v>550</v>
      </c>
      <c r="B555" s="7" t="str">
        <f>"201511042361"</f>
        <v>201511042361</v>
      </c>
    </row>
    <row r="556" spans="1:2" x14ac:dyDescent="0.25">
      <c r="A556" s="7">
        <v>551</v>
      </c>
      <c r="B556" s="7" t="str">
        <f>"00739856"</f>
        <v>00739856</v>
      </c>
    </row>
    <row r="557" spans="1:2" x14ac:dyDescent="0.25">
      <c r="A557" s="7">
        <v>552</v>
      </c>
      <c r="B557" s="7" t="str">
        <f>"201603000074"</f>
        <v>201603000074</v>
      </c>
    </row>
    <row r="558" spans="1:2" x14ac:dyDescent="0.25">
      <c r="A558" s="7">
        <v>553</v>
      </c>
      <c r="B558" s="7" t="str">
        <f>"201406010674"</f>
        <v>201406010674</v>
      </c>
    </row>
    <row r="559" spans="1:2" x14ac:dyDescent="0.25">
      <c r="A559" s="7">
        <v>554</v>
      </c>
      <c r="B559" s="7" t="str">
        <f>"00107858"</f>
        <v>00107858</v>
      </c>
    </row>
    <row r="560" spans="1:2" x14ac:dyDescent="0.25">
      <c r="A560" s="7">
        <v>555</v>
      </c>
      <c r="B560" s="7" t="str">
        <f>"201506002995"</f>
        <v>201506002995</v>
      </c>
    </row>
    <row r="561" spans="1:2" x14ac:dyDescent="0.25">
      <c r="A561" s="7">
        <v>556</v>
      </c>
      <c r="B561" s="7" t="str">
        <f>"00463674"</f>
        <v>00463674</v>
      </c>
    </row>
    <row r="562" spans="1:2" x14ac:dyDescent="0.25">
      <c r="A562" s="7">
        <v>557</v>
      </c>
      <c r="B562" s="7" t="str">
        <f>"00845842"</f>
        <v>00845842</v>
      </c>
    </row>
    <row r="563" spans="1:2" x14ac:dyDescent="0.25">
      <c r="A563" s="7">
        <v>558</v>
      </c>
      <c r="B563" s="7" t="str">
        <f>"00361881"</f>
        <v>00361881</v>
      </c>
    </row>
    <row r="564" spans="1:2" x14ac:dyDescent="0.25">
      <c r="A564" s="7">
        <v>559</v>
      </c>
      <c r="B564" s="7" t="str">
        <f>"201601001429"</f>
        <v>201601001429</v>
      </c>
    </row>
    <row r="565" spans="1:2" x14ac:dyDescent="0.25">
      <c r="A565" s="7">
        <v>560</v>
      </c>
      <c r="B565" s="7" t="str">
        <f>"200712002887"</f>
        <v>200712002887</v>
      </c>
    </row>
    <row r="566" spans="1:2" x14ac:dyDescent="0.25">
      <c r="A566" s="7">
        <v>561</v>
      </c>
      <c r="B566" s="7" t="str">
        <f>"00009337"</f>
        <v>00009337</v>
      </c>
    </row>
    <row r="567" spans="1:2" x14ac:dyDescent="0.25">
      <c r="A567" s="7">
        <v>562</v>
      </c>
      <c r="B567" s="7" t="str">
        <f>"00008391"</f>
        <v>00008391</v>
      </c>
    </row>
    <row r="568" spans="1:2" x14ac:dyDescent="0.25">
      <c r="A568" s="7">
        <v>563</v>
      </c>
      <c r="B568" s="7" t="str">
        <f>"201411001773"</f>
        <v>201411001773</v>
      </c>
    </row>
    <row r="569" spans="1:2" x14ac:dyDescent="0.25">
      <c r="A569" s="7">
        <v>564</v>
      </c>
      <c r="B569" s="7" t="str">
        <f>"201412003901"</f>
        <v>201412003901</v>
      </c>
    </row>
    <row r="570" spans="1:2" x14ac:dyDescent="0.25">
      <c r="A570" s="7">
        <v>565</v>
      </c>
      <c r="B570" s="7" t="str">
        <f>"00008072"</f>
        <v>00008072</v>
      </c>
    </row>
    <row r="571" spans="1:2" x14ac:dyDescent="0.25">
      <c r="A571" s="7">
        <v>566</v>
      </c>
      <c r="B571" s="7" t="str">
        <f>"00873956"</f>
        <v>00873956</v>
      </c>
    </row>
    <row r="572" spans="1:2" x14ac:dyDescent="0.25">
      <c r="A572" s="7">
        <v>567</v>
      </c>
      <c r="B572" s="7" t="str">
        <f>"201412000327"</f>
        <v>201412000327</v>
      </c>
    </row>
    <row r="573" spans="1:2" x14ac:dyDescent="0.25">
      <c r="A573" s="7">
        <v>568</v>
      </c>
      <c r="B573" s="7" t="str">
        <f>"00555426"</f>
        <v>00555426</v>
      </c>
    </row>
    <row r="574" spans="1:2" x14ac:dyDescent="0.25">
      <c r="A574" s="7">
        <v>569</v>
      </c>
      <c r="B574" s="7" t="str">
        <f>"00149189"</f>
        <v>00149189</v>
      </c>
    </row>
    <row r="575" spans="1:2" x14ac:dyDescent="0.25">
      <c r="A575" s="7">
        <v>570</v>
      </c>
      <c r="B575" s="7" t="str">
        <f>"201402011102"</f>
        <v>201402011102</v>
      </c>
    </row>
    <row r="576" spans="1:2" x14ac:dyDescent="0.25">
      <c r="A576" s="7">
        <v>571</v>
      </c>
      <c r="B576" s="7" t="str">
        <f>"00216311"</f>
        <v>00216311</v>
      </c>
    </row>
    <row r="577" spans="1:2" x14ac:dyDescent="0.25">
      <c r="A577" s="7">
        <v>572</v>
      </c>
      <c r="B577" s="7" t="str">
        <f>"00213177"</f>
        <v>00213177</v>
      </c>
    </row>
    <row r="578" spans="1:2" x14ac:dyDescent="0.25">
      <c r="A578" s="7">
        <v>573</v>
      </c>
      <c r="B578" s="7" t="str">
        <f>"201411001860"</f>
        <v>201411001860</v>
      </c>
    </row>
    <row r="579" spans="1:2" x14ac:dyDescent="0.25">
      <c r="A579" s="7">
        <v>574</v>
      </c>
      <c r="B579" s="7" t="str">
        <f>"00775461"</f>
        <v>00775461</v>
      </c>
    </row>
    <row r="580" spans="1:2" x14ac:dyDescent="0.25">
      <c r="A580" s="7">
        <v>575</v>
      </c>
      <c r="B580" s="7" t="str">
        <f>"00873268"</f>
        <v>00873268</v>
      </c>
    </row>
    <row r="581" spans="1:2" x14ac:dyDescent="0.25">
      <c r="A581" s="7">
        <v>576</v>
      </c>
      <c r="B581" s="7" t="str">
        <f>"00874673"</f>
        <v>00874673</v>
      </c>
    </row>
    <row r="582" spans="1:2" x14ac:dyDescent="0.25">
      <c r="A582" s="7">
        <v>577</v>
      </c>
      <c r="B582" s="7" t="str">
        <f>"201106000075"</f>
        <v>201106000075</v>
      </c>
    </row>
    <row r="583" spans="1:2" x14ac:dyDescent="0.25">
      <c r="A583" s="7">
        <v>578</v>
      </c>
      <c r="B583" s="7" t="str">
        <f>"201510000090"</f>
        <v>201510000090</v>
      </c>
    </row>
    <row r="584" spans="1:2" x14ac:dyDescent="0.25">
      <c r="A584" s="7">
        <v>579</v>
      </c>
      <c r="B584" s="7" t="str">
        <f>"201412003927"</f>
        <v>201412003927</v>
      </c>
    </row>
    <row r="585" spans="1:2" x14ac:dyDescent="0.25">
      <c r="A585" s="7">
        <v>580</v>
      </c>
      <c r="B585" s="7" t="str">
        <f>"00648494"</f>
        <v>00648494</v>
      </c>
    </row>
    <row r="586" spans="1:2" x14ac:dyDescent="0.25">
      <c r="A586" s="7">
        <v>581</v>
      </c>
      <c r="B586" s="7" t="str">
        <f>"201412003680"</f>
        <v>201412003680</v>
      </c>
    </row>
    <row r="587" spans="1:2" x14ac:dyDescent="0.25">
      <c r="A587" s="7">
        <v>582</v>
      </c>
      <c r="B587" s="7" t="str">
        <f>"00631695"</f>
        <v>00631695</v>
      </c>
    </row>
    <row r="588" spans="1:2" x14ac:dyDescent="0.25">
      <c r="A588" s="7">
        <v>583</v>
      </c>
      <c r="B588" s="7" t="str">
        <f>"00234466"</f>
        <v>00234466</v>
      </c>
    </row>
    <row r="589" spans="1:2" x14ac:dyDescent="0.25">
      <c r="A589" s="7">
        <v>584</v>
      </c>
      <c r="B589" s="7" t="str">
        <f>"00873037"</f>
        <v>00873037</v>
      </c>
    </row>
    <row r="590" spans="1:2" x14ac:dyDescent="0.25">
      <c r="A590" s="7">
        <v>585</v>
      </c>
      <c r="B590" s="7" t="str">
        <f>"00223906"</f>
        <v>00223906</v>
      </c>
    </row>
    <row r="591" spans="1:2" x14ac:dyDescent="0.25">
      <c r="A591" s="7">
        <v>586</v>
      </c>
      <c r="B591" s="7" t="str">
        <f>"200802000604"</f>
        <v>200802000604</v>
      </c>
    </row>
    <row r="592" spans="1:2" x14ac:dyDescent="0.25">
      <c r="A592" s="7">
        <v>587</v>
      </c>
      <c r="B592" s="7" t="str">
        <f>"201402002547"</f>
        <v>201402002547</v>
      </c>
    </row>
    <row r="593" spans="1:2" x14ac:dyDescent="0.25">
      <c r="A593" s="7">
        <v>588</v>
      </c>
      <c r="B593" s="7" t="str">
        <f>"00546013"</f>
        <v>00546013</v>
      </c>
    </row>
    <row r="594" spans="1:2" x14ac:dyDescent="0.25">
      <c r="A594" s="7">
        <v>589</v>
      </c>
      <c r="B594" s="7" t="str">
        <f>"00851115"</f>
        <v>00851115</v>
      </c>
    </row>
    <row r="595" spans="1:2" x14ac:dyDescent="0.25">
      <c r="A595" s="7">
        <v>590</v>
      </c>
      <c r="B595" s="7" t="str">
        <f>"00188526"</f>
        <v>00188526</v>
      </c>
    </row>
    <row r="596" spans="1:2" x14ac:dyDescent="0.25">
      <c r="A596" s="7">
        <v>591</v>
      </c>
      <c r="B596" s="7" t="str">
        <f>"200801004295"</f>
        <v>200801004295</v>
      </c>
    </row>
    <row r="597" spans="1:2" x14ac:dyDescent="0.25">
      <c r="A597" s="7">
        <v>592</v>
      </c>
      <c r="B597" s="7" t="str">
        <f>"201406007198"</f>
        <v>201406007198</v>
      </c>
    </row>
    <row r="598" spans="1:2" x14ac:dyDescent="0.25">
      <c r="A598" s="7">
        <v>593</v>
      </c>
      <c r="B598" s="7" t="str">
        <f>"00102398"</f>
        <v>00102398</v>
      </c>
    </row>
    <row r="599" spans="1:2" x14ac:dyDescent="0.25">
      <c r="A599" s="7">
        <v>594</v>
      </c>
      <c r="B599" s="7" t="str">
        <f>"201412004682"</f>
        <v>201412004682</v>
      </c>
    </row>
    <row r="600" spans="1:2" x14ac:dyDescent="0.25">
      <c r="A600" s="7">
        <v>595</v>
      </c>
      <c r="B600" s="7" t="str">
        <f>"201411002210"</f>
        <v>201411002210</v>
      </c>
    </row>
    <row r="601" spans="1:2" x14ac:dyDescent="0.25">
      <c r="A601" s="7">
        <v>596</v>
      </c>
      <c r="B601" s="7" t="str">
        <f>"00190827"</f>
        <v>00190827</v>
      </c>
    </row>
    <row r="602" spans="1:2" x14ac:dyDescent="0.25">
      <c r="A602" s="7">
        <v>597</v>
      </c>
      <c r="B602" s="7" t="str">
        <f>"201401001106"</f>
        <v>201401001106</v>
      </c>
    </row>
    <row r="603" spans="1:2" x14ac:dyDescent="0.25">
      <c r="A603" s="7">
        <v>598</v>
      </c>
      <c r="B603" s="7" t="str">
        <f>"00493195"</f>
        <v>00493195</v>
      </c>
    </row>
    <row r="604" spans="1:2" x14ac:dyDescent="0.25">
      <c r="A604" s="7">
        <v>599</v>
      </c>
      <c r="B604" s="7" t="str">
        <f>"00325798"</f>
        <v>00325798</v>
      </c>
    </row>
    <row r="605" spans="1:2" x14ac:dyDescent="0.25">
      <c r="A605" s="7">
        <v>600</v>
      </c>
      <c r="B605" s="7" t="str">
        <f>"00831434"</f>
        <v>00831434</v>
      </c>
    </row>
    <row r="606" spans="1:2" x14ac:dyDescent="0.25">
      <c r="A606" s="7">
        <v>601</v>
      </c>
      <c r="B606" s="7" t="str">
        <f>"00545173"</f>
        <v>00545173</v>
      </c>
    </row>
    <row r="607" spans="1:2" x14ac:dyDescent="0.25">
      <c r="A607" s="7">
        <v>602</v>
      </c>
      <c r="B607" s="7" t="str">
        <f>"201410012422"</f>
        <v>201410012422</v>
      </c>
    </row>
    <row r="608" spans="1:2" x14ac:dyDescent="0.25">
      <c r="A608" s="7">
        <v>603</v>
      </c>
      <c r="B608" s="7" t="str">
        <f>"00873443"</f>
        <v>00873443</v>
      </c>
    </row>
    <row r="609" spans="1:2" x14ac:dyDescent="0.25">
      <c r="A609" s="7">
        <v>604</v>
      </c>
      <c r="B609" s="7" t="str">
        <f>"00662772"</f>
        <v>00662772</v>
      </c>
    </row>
    <row r="610" spans="1:2" x14ac:dyDescent="0.25">
      <c r="A610" s="7">
        <v>605</v>
      </c>
      <c r="B610" s="7" t="str">
        <f>"00497417"</f>
        <v>00497417</v>
      </c>
    </row>
    <row r="611" spans="1:2" x14ac:dyDescent="0.25">
      <c r="A611" s="7">
        <v>606</v>
      </c>
      <c r="B611" s="7" t="str">
        <f>"201412003996"</f>
        <v>201412003996</v>
      </c>
    </row>
    <row r="612" spans="1:2" x14ac:dyDescent="0.25">
      <c r="A612" s="7">
        <v>607</v>
      </c>
      <c r="B612" s="7" t="str">
        <f>"00485658"</f>
        <v>00485658</v>
      </c>
    </row>
    <row r="613" spans="1:2" x14ac:dyDescent="0.25">
      <c r="A613" s="7">
        <v>608</v>
      </c>
      <c r="B613" s="7" t="str">
        <f>"201512000030"</f>
        <v>201512000030</v>
      </c>
    </row>
    <row r="614" spans="1:2" x14ac:dyDescent="0.25">
      <c r="A614" s="7">
        <v>609</v>
      </c>
      <c r="B614" s="7" t="str">
        <f>"00478358"</f>
        <v>00478358</v>
      </c>
    </row>
    <row r="615" spans="1:2" x14ac:dyDescent="0.25">
      <c r="A615" s="7">
        <v>610</v>
      </c>
      <c r="B615" s="7" t="str">
        <f>"00869465"</f>
        <v>00869465</v>
      </c>
    </row>
    <row r="616" spans="1:2" x14ac:dyDescent="0.25">
      <c r="A616" s="7">
        <v>611</v>
      </c>
      <c r="B616" s="7" t="str">
        <f>"00870679"</f>
        <v>00870679</v>
      </c>
    </row>
    <row r="617" spans="1:2" x14ac:dyDescent="0.25">
      <c r="A617" s="7">
        <v>612</v>
      </c>
      <c r="B617" s="7" t="str">
        <f>"00876278"</f>
        <v>00876278</v>
      </c>
    </row>
    <row r="618" spans="1:2" x14ac:dyDescent="0.25">
      <c r="A618" s="7">
        <v>613</v>
      </c>
      <c r="B618" s="7" t="str">
        <f>"00485024"</f>
        <v>00485024</v>
      </c>
    </row>
    <row r="619" spans="1:2" x14ac:dyDescent="0.25">
      <c r="A619" s="7">
        <v>614</v>
      </c>
      <c r="B619" s="7" t="str">
        <f>"00294329"</f>
        <v>00294329</v>
      </c>
    </row>
    <row r="620" spans="1:2" x14ac:dyDescent="0.25">
      <c r="A620" s="7">
        <v>615</v>
      </c>
      <c r="B620" s="7" t="str">
        <f>"200712003385"</f>
        <v>200712003385</v>
      </c>
    </row>
    <row r="621" spans="1:2" x14ac:dyDescent="0.25">
      <c r="A621" s="7">
        <v>616</v>
      </c>
      <c r="B621" s="7" t="str">
        <f>"201411000790"</f>
        <v>201411000790</v>
      </c>
    </row>
    <row r="622" spans="1:2" x14ac:dyDescent="0.25">
      <c r="A622" s="7">
        <v>617</v>
      </c>
      <c r="B622" s="7" t="str">
        <f>"00155581"</f>
        <v>00155581</v>
      </c>
    </row>
    <row r="623" spans="1:2" x14ac:dyDescent="0.25">
      <c r="A623" s="7">
        <v>618</v>
      </c>
      <c r="B623" s="7" t="str">
        <f>"00553504"</f>
        <v>00553504</v>
      </c>
    </row>
    <row r="624" spans="1:2" x14ac:dyDescent="0.25">
      <c r="A624" s="7">
        <v>619</v>
      </c>
      <c r="B624" s="7" t="str">
        <f>"201404000049"</f>
        <v>201404000049</v>
      </c>
    </row>
    <row r="625" spans="1:2" x14ac:dyDescent="0.25">
      <c r="A625" s="7">
        <v>620</v>
      </c>
      <c r="B625" s="7" t="str">
        <f>"201410010338"</f>
        <v>201410010338</v>
      </c>
    </row>
    <row r="626" spans="1:2" x14ac:dyDescent="0.25">
      <c r="A626" s="7">
        <v>621</v>
      </c>
      <c r="B626" s="7" t="str">
        <f>"201412000524"</f>
        <v>201412000524</v>
      </c>
    </row>
    <row r="627" spans="1:2" x14ac:dyDescent="0.25">
      <c r="A627" s="7">
        <v>622</v>
      </c>
      <c r="B627" s="7" t="str">
        <f>"00874525"</f>
        <v>00874525</v>
      </c>
    </row>
    <row r="628" spans="1:2" x14ac:dyDescent="0.25">
      <c r="A628" s="7">
        <v>623</v>
      </c>
      <c r="B628" s="7" t="str">
        <f>"00150249"</f>
        <v>00150249</v>
      </c>
    </row>
    <row r="629" spans="1:2" x14ac:dyDescent="0.25">
      <c r="A629" s="7">
        <v>624</v>
      </c>
      <c r="B629" s="7" t="str">
        <f>"00196337"</f>
        <v>00196337</v>
      </c>
    </row>
    <row r="630" spans="1:2" x14ac:dyDescent="0.25">
      <c r="A630" s="7">
        <v>625</v>
      </c>
      <c r="B630" s="7" t="str">
        <f>"201412003620"</f>
        <v>201412003620</v>
      </c>
    </row>
    <row r="631" spans="1:2" x14ac:dyDescent="0.25">
      <c r="A631" s="7">
        <v>626</v>
      </c>
      <c r="B631" s="7" t="str">
        <f>"201401000466"</f>
        <v>201401000466</v>
      </c>
    </row>
    <row r="632" spans="1:2" x14ac:dyDescent="0.25">
      <c r="A632" s="7">
        <v>627</v>
      </c>
      <c r="B632" s="7" t="str">
        <f>"201401001953"</f>
        <v>201401001953</v>
      </c>
    </row>
    <row r="633" spans="1:2" x14ac:dyDescent="0.25">
      <c r="A633" s="7">
        <v>628</v>
      </c>
      <c r="B633" s="7" t="str">
        <f>"200801002467"</f>
        <v>200801002467</v>
      </c>
    </row>
    <row r="634" spans="1:2" x14ac:dyDescent="0.25">
      <c r="A634" s="7">
        <v>629</v>
      </c>
      <c r="B634" s="7" t="str">
        <f>"201410001025"</f>
        <v>201410001025</v>
      </c>
    </row>
    <row r="635" spans="1:2" x14ac:dyDescent="0.25">
      <c r="A635" s="7">
        <v>630</v>
      </c>
      <c r="B635" s="7" t="str">
        <f>"00435286"</f>
        <v>00435286</v>
      </c>
    </row>
    <row r="636" spans="1:2" x14ac:dyDescent="0.25">
      <c r="A636" s="7">
        <v>631</v>
      </c>
      <c r="B636" s="7" t="str">
        <f>"201409001369"</f>
        <v>201409001369</v>
      </c>
    </row>
    <row r="637" spans="1:2" x14ac:dyDescent="0.25">
      <c r="A637" s="7">
        <v>632</v>
      </c>
      <c r="B637" s="7" t="str">
        <f>"201409005021"</f>
        <v>201409005021</v>
      </c>
    </row>
    <row r="638" spans="1:2" x14ac:dyDescent="0.25">
      <c r="A638" s="7">
        <v>633</v>
      </c>
      <c r="B638" s="7" t="str">
        <f>"00739327"</f>
        <v>00739327</v>
      </c>
    </row>
    <row r="639" spans="1:2" x14ac:dyDescent="0.25">
      <c r="A639" s="7">
        <v>634</v>
      </c>
      <c r="B639" s="7" t="str">
        <f>"201410007555"</f>
        <v>201410007555</v>
      </c>
    </row>
    <row r="640" spans="1:2" x14ac:dyDescent="0.25">
      <c r="A640" s="7">
        <v>635</v>
      </c>
      <c r="B640" s="7" t="str">
        <f>"201409004845"</f>
        <v>201409004845</v>
      </c>
    </row>
    <row r="641" spans="1:2" x14ac:dyDescent="0.25">
      <c r="A641" s="7">
        <v>636</v>
      </c>
      <c r="B641" s="7" t="str">
        <f>"201402003040"</f>
        <v>201402003040</v>
      </c>
    </row>
    <row r="642" spans="1:2" x14ac:dyDescent="0.25">
      <c r="A642" s="7">
        <v>637</v>
      </c>
      <c r="B642" s="7" t="str">
        <f>"201409000899"</f>
        <v>201409000899</v>
      </c>
    </row>
    <row r="643" spans="1:2" x14ac:dyDescent="0.25">
      <c r="A643" s="7">
        <v>638</v>
      </c>
      <c r="B643" s="7" t="str">
        <f>"201409001048"</f>
        <v>201409001048</v>
      </c>
    </row>
    <row r="644" spans="1:2" x14ac:dyDescent="0.25">
      <c r="A644" s="7">
        <v>639</v>
      </c>
      <c r="B644" s="7" t="str">
        <f>"201410006247"</f>
        <v>201410006247</v>
      </c>
    </row>
    <row r="645" spans="1:2" x14ac:dyDescent="0.25">
      <c r="A645" s="7">
        <v>640</v>
      </c>
      <c r="B645" s="7" t="str">
        <f>"201401002499"</f>
        <v>201401002499</v>
      </c>
    </row>
    <row r="646" spans="1:2" x14ac:dyDescent="0.25">
      <c r="A646" s="7">
        <v>641</v>
      </c>
      <c r="B646" s="7" t="str">
        <f>"00818298"</f>
        <v>00818298</v>
      </c>
    </row>
    <row r="647" spans="1:2" x14ac:dyDescent="0.25">
      <c r="A647" s="7">
        <v>642</v>
      </c>
      <c r="B647" s="7" t="str">
        <f>"201409003102"</f>
        <v>201409003102</v>
      </c>
    </row>
    <row r="648" spans="1:2" x14ac:dyDescent="0.25">
      <c r="A648" s="7">
        <v>643</v>
      </c>
      <c r="B648" s="7" t="str">
        <f>"201410003358"</f>
        <v>201410003358</v>
      </c>
    </row>
    <row r="649" spans="1:2" x14ac:dyDescent="0.25">
      <c r="A649" s="7">
        <v>644</v>
      </c>
      <c r="B649" s="7" t="str">
        <f>"201401000385"</f>
        <v>201401000385</v>
      </c>
    </row>
    <row r="650" spans="1:2" x14ac:dyDescent="0.25">
      <c r="A650" s="7">
        <v>645</v>
      </c>
      <c r="B650" s="7" t="str">
        <f>"201409000088"</f>
        <v>201409000088</v>
      </c>
    </row>
    <row r="651" spans="1:2" x14ac:dyDescent="0.25">
      <c r="A651" s="7">
        <v>646</v>
      </c>
      <c r="B651" s="7" t="str">
        <f>"201410006396"</f>
        <v>201410006396</v>
      </c>
    </row>
    <row r="652" spans="1:2" x14ac:dyDescent="0.25">
      <c r="A652" s="7">
        <v>647</v>
      </c>
      <c r="B652" s="7" t="str">
        <f>"201409002610"</f>
        <v>201409002610</v>
      </c>
    </row>
    <row r="653" spans="1:2" x14ac:dyDescent="0.25">
      <c r="A653" s="7">
        <v>648</v>
      </c>
      <c r="B653" s="7" t="str">
        <f>"201406006259"</f>
        <v>201406006259</v>
      </c>
    </row>
    <row r="654" spans="1:2" x14ac:dyDescent="0.25">
      <c r="A654" s="7">
        <v>649</v>
      </c>
      <c r="B654" s="7" t="str">
        <f>"00607434"</f>
        <v>00607434</v>
      </c>
    </row>
    <row r="655" spans="1:2" x14ac:dyDescent="0.25">
      <c r="A655" s="7">
        <v>650</v>
      </c>
      <c r="B655" s="7" t="str">
        <f>"201409003447"</f>
        <v>201409003447</v>
      </c>
    </row>
    <row r="656" spans="1:2" x14ac:dyDescent="0.25">
      <c r="A656" s="7">
        <v>651</v>
      </c>
      <c r="B656" s="7" t="str">
        <f>"201410003722"</f>
        <v>201410003722</v>
      </c>
    </row>
    <row r="657" spans="1:2" x14ac:dyDescent="0.25">
      <c r="A657" s="7">
        <v>652</v>
      </c>
      <c r="B657" s="7" t="str">
        <f>"201402007809"</f>
        <v>201402007809</v>
      </c>
    </row>
    <row r="658" spans="1:2" x14ac:dyDescent="0.25">
      <c r="A658" s="7">
        <v>653</v>
      </c>
      <c r="B658" s="7" t="str">
        <f>"00791108"</f>
        <v>00791108</v>
      </c>
    </row>
    <row r="659" spans="1:2" x14ac:dyDescent="0.25">
      <c r="A659" s="7">
        <v>654</v>
      </c>
      <c r="B659" s="7" t="str">
        <f>"00599802"</f>
        <v>00599802</v>
      </c>
    </row>
    <row r="660" spans="1:2" x14ac:dyDescent="0.25">
      <c r="A660" s="7">
        <v>655</v>
      </c>
      <c r="B660" s="7" t="str">
        <f>"201504001119"</f>
        <v>201504001119</v>
      </c>
    </row>
    <row r="661" spans="1:2" x14ac:dyDescent="0.25">
      <c r="A661" s="7">
        <v>656</v>
      </c>
      <c r="B661" s="7" t="str">
        <f>"200802009185"</f>
        <v>200802009185</v>
      </c>
    </row>
    <row r="662" spans="1:2" x14ac:dyDescent="0.25">
      <c r="A662" s="7">
        <v>657</v>
      </c>
      <c r="B662" s="7" t="str">
        <f>"00872752"</f>
        <v>00872752</v>
      </c>
    </row>
    <row r="663" spans="1:2" x14ac:dyDescent="0.25">
      <c r="A663" s="7">
        <v>658</v>
      </c>
      <c r="B663" s="7" t="str">
        <f>"201506003151"</f>
        <v>201506003151</v>
      </c>
    </row>
    <row r="664" spans="1:2" x14ac:dyDescent="0.25">
      <c r="A664" s="7">
        <v>659</v>
      </c>
      <c r="B664" s="7" t="str">
        <f>"00653003"</f>
        <v>00653003</v>
      </c>
    </row>
    <row r="665" spans="1:2" x14ac:dyDescent="0.25">
      <c r="A665" s="7">
        <v>660</v>
      </c>
      <c r="B665" s="7" t="str">
        <f>"00822336"</f>
        <v>00822336</v>
      </c>
    </row>
    <row r="666" spans="1:2" x14ac:dyDescent="0.25">
      <c r="A666" s="7">
        <v>661</v>
      </c>
      <c r="B666" s="7" t="str">
        <f>"00854065"</f>
        <v>00854065</v>
      </c>
    </row>
    <row r="667" spans="1:2" x14ac:dyDescent="0.25">
      <c r="A667" s="7">
        <v>662</v>
      </c>
      <c r="B667" s="7" t="str">
        <f>"00841006"</f>
        <v>00841006</v>
      </c>
    </row>
    <row r="668" spans="1:2" x14ac:dyDescent="0.25">
      <c r="A668" s="7">
        <v>663</v>
      </c>
      <c r="B668" s="7" t="str">
        <f>"00829545"</f>
        <v>00829545</v>
      </c>
    </row>
    <row r="669" spans="1:2" x14ac:dyDescent="0.25">
      <c r="A669" s="7">
        <v>664</v>
      </c>
      <c r="B669" s="7" t="str">
        <f>"00839533"</f>
        <v>00839533</v>
      </c>
    </row>
    <row r="670" spans="1:2" x14ac:dyDescent="0.25">
      <c r="A670" s="7">
        <v>665</v>
      </c>
      <c r="B670" s="7" t="str">
        <f>"201504001060"</f>
        <v>201504001060</v>
      </c>
    </row>
    <row r="671" spans="1:2" x14ac:dyDescent="0.25">
      <c r="A671" s="7">
        <v>666</v>
      </c>
      <c r="B671" s="7" t="str">
        <f>"00764750"</f>
        <v>00764750</v>
      </c>
    </row>
    <row r="672" spans="1:2" x14ac:dyDescent="0.25">
      <c r="A672" s="7">
        <v>667</v>
      </c>
      <c r="B672" s="7" t="str">
        <f>"00110731"</f>
        <v>00110731</v>
      </c>
    </row>
    <row r="673" spans="1:2" x14ac:dyDescent="0.25">
      <c r="A673" s="7">
        <v>668</v>
      </c>
      <c r="B673" s="7" t="str">
        <f>"00499874"</f>
        <v>00499874</v>
      </c>
    </row>
    <row r="674" spans="1:2" x14ac:dyDescent="0.25">
      <c r="A674" s="7">
        <v>669</v>
      </c>
      <c r="B674" s="7" t="str">
        <f>"200802008736"</f>
        <v>200802008736</v>
      </c>
    </row>
    <row r="675" spans="1:2" x14ac:dyDescent="0.25">
      <c r="A675" s="7">
        <v>670</v>
      </c>
      <c r="B675" s="7" t="str">
        <f>"201411002783"</f>
        <v>201411002783</v>
      </c>
    </row>
    <row r="676" spans="1:2" x14ac:dyDescent="0.25">
      <c r="A676" s="7">
        <v>671</v>
      </c>
      <c r="B676" s="7" t="str">
        <f>"00189455"</f>
        <v>00189455</v>
      </c>
    </row>
    <row r="677" spans="1:2" x14ac:dyDescent="0.25">
      <c r="A677" s="7">
        <v>672</v>
      </c>
      <c r="B677" s="7" t="str">
        <f>"00368484"</f>
        <v>00368484</v>
      </c>
    </row>
    <row r="678" spans="1:2" x14ac:dyDescent="0.25">
      <c r="A678" s="7">
        <v>673</v>
      </c>
      <c r="B678" s="7" t="str">
        <f>"201401000448"</f>
        <v>201401000448</v>
      </c>
    </row>
    <row r="679" spans="1:2" x14ac:dyDescent="0.25">
      <c r="A679" s="7">
        <v>674</v>
      </c>
      <c r="B679" s="7" t="str">
        <f>"200908000425"</f>
        <v>200908000425</v>
      </c>
    </row>
    <row r="680" spans="1:2" x14ac:dyDescent="0.25">
      <c r="A680" s="7">
        <v>675</v>
      </c>
      <c r="B680" s="7" t="str">
        <f>"00189868"</f>
        <v>00189868</v>
      </c>
    </row>
    <row r="681" spans="1:2" x14ac:dyDescent="0.25">
      <c r="A681" s="7">
        <v>676</v>
      </c>
      <c r="B681" s="7" t="str">
        <f>"00793231"</f>
        <v>00793231</v>
      </c>
    </row>
    <row r="682" spans="1:2" x14ac:dyDescent="0.25">
      <c r="A682" s="7">
        <v>677</v>
      </c>
      <c r="B682" s="7" t="str">
        <f>"201406013405"</f>
        <v>201406013405</v>
      </c>
    </row>
    <row r="683" spans="1:2" x14ac:dyDescent="0.25">
      <c r="A683" s="7">
        <v>678</v>
      </c>
      <c r="B683" s="7" t="str">
        <f>"201406005367"</f>
        <v>201406005367</v>
      </c>
    </row>
    <row r="684" spans="1:2" x14ac:dyDescent="0.25">
      <c r="A684" s="7">
        <v>679</v>
      </c>
      <c r="B684" s="7" t="str">
        <f>"00874989"</f>
        <v>00874989</v>
      </c>
    </row>
    <row r="685" spans="1:2" x14ac:dyDescent="0.25">
      <c r="A685" s="7">
        <v>680</v>
      </c>
      <c r="B685" s="7" t="str">
        <f>"00096309"</f>
        <v>00096309</v>
      </c>
    </row>
    <row r="686" spans="1:2" x14ac:dyDescent="0.25">
      <c r="A686" s="7">
        <v>681</v>
      </c>
      <c r="B686" s="7" t="str">
        <f>"200712000780"</f>
        <v>200712000780</v>
      </c>
    </row>
    <row r="687" spans="1:2" x14ac:dyDescent="0.25">
      <c r="A687" s="7">
        <v>682</v>
      </c>
      <c r="B687" s="7" t="str">
        <f>"00202200"</f>
        <v>00202200</v>
      </c>
    </row>
    <row r="688" spans="1:2" x14ac:dyDescent="0.25">
      <c r="A688" s="7">
        <v>683</v>
      </c>
      <c r="B688" s="7" t="str">
        <f>"201406007493"</f>
        <v>201406007493</v>
      </c>
    </row>
    <row r="689" spans="1:2" x14ac:dyDescent="0.25">
      <c r="A689" s="7">
        <v>684</v>
      </c>
      <c r="B689" s="7" t="str">
        <f>"201405001053"</f>
        <v>201405001053</v>
      </c>
    </row>
    <row r="690" spans="1:2" x14ac:dyDescent="0.25">
      <c r="A690" s="7">
        <v>685</v>
      </c>
      <c r="B690" s="7" t="str">
        <f>"00867611"</f>
        <v>00867611</v>
      </c>
    </row>
    <row r="691" spans="1:2" x14ac:dyDescent="0.25">
      <c r="A691" s="7">
        <v>686</v>
      </c>
      <c r="B691" s="7" t="str">
        <f>"00157906"</f>
        <v>00157906</v>
      </c>
    </row>
    <row r="692" spans="1:2" x14ac:dyDescent="0.25">
      <c r="A692" s="7">
        <v>687</v>
      </c>
      <c r="B692" s="7" t="str">
        <f>"00109275"</f>
        <v>00109275</v>
      </c>
    </row>
    <row r="693" spans="1:2" x14ac:dyDescent="0.25">
      <c r="A693" s="7">
        <v>688</v>
      </c>
      <c r="B693" s="7" t="str">
        <f>"201406010069"</f>
        <v>201406010069</v>
      </c>
    </row>
    <row r="694" spans="1:2" x14ac:dyDescent="0.25">
      <c r="A694" s="7">
        <v>689</v>
      </c>
      <c r="B694" s="7" t="str">
        <f>"201406004109"</f>
        <v>201406004109</v>
      </c>
    </row>
    <row r="695" spans="1:2" x14ac:dyDescent="0.25">
      <c r="A695" s="7">
        <v>690</v>
      </c>
      <c r="B695" s="7" t="str">
        <f>"200801008418"</f>
        <v>200801008418</v>
      </c>
    </row>
    <row r="696" spans="1:2" x14ac:dyDescent="0.25">
      <c r="A696" s="7">
        <v>691</v>
      </c>
      <c r="B696" s="7" t="str">
        <f>"200801005971"</f>
        <v>200801005971</v>
      </c>
    </row>
    <row r="697" spans="1:2" x14ac:dyDescent="0.25">
      <c r="A697" s="7">
        <v>692</v>
      </c>
      <c r="B697" s="7" t="str">
        <f>"200801003894"</f>
        <v>200801003894</v>
      </c>
    </row>
    <row r="698" spans="1:2" x14ac:dyDescent="0.25">
      <c r="A698" s="7">
        <v>693</v>
      </c>
      <c r="B698" s="7" t="str">
        <f>"00489846"</f>
        <v>00489846</v>
      </c>
    </row>
    <row r="699" spans="1:2" x14ac:dyDescent="0.25">
      <c r="A699" s="7">
        <v>694</v>
      </c>
      <c r="B699" s="7" t="str">
        <f>"201402003677"</f>
        <v>201402003677</v>
      </c>
    </row>
    <row r="700" spans="1:2" x14ac:dyDescent="0.25">
      <c r="A700" s="7">
        <v>695</v>
      </c>
      <c r="B700" s="7" t="str">
        <f>"200801008636"</f>
        <v>200801008636</v>
      </c>
    </row>
    <row r="701" spans="1:2" x14ac:dyDescent="0.25">
      <c r="A701" s="7">
        <v>696</v>
      </c>
      <c r="B701" s="7" t="str">
        <f>"00777779"</f>
        <v>00777779</v>
      </c>
    </row>
    <row r="702" spans="1:2" x14ac:dyDescent="0.25">
      <c r="A702" s="7">
        <v>697</v>
      </c>
      <c r="B702" s="7" t="str">
        <f>"200801011476"</f>
        <v>200801011476</v>
      </c>
    </row>
    <row r="703" spans="1:2" x14ac:dyDescent="0.25">
      <c r="A703" s="7">
        <v>698</v>
      </c>
      <c r="B703" s="7" t="str">
        <f>"00140820"</f>
        <v>00140820</v>
      </c>
    </row>
    <row r="704" spans="1:2" x14ac:dyDescent="0.25">
      <c r="A704" s="7">
        <v>699</v>
      </c>
      <c r="B704" s="7" t="str">
        <f>"201511013084"</f>
        <v>201511013084</v>
      </c>
    </row>
    <row r="705" spans="1:2" x14ac:dyDescent="0.25">
      <c r="A705" s="7">
        <v>700</v>
      </c>
      <c r="B705" s="7" t="str">
        <f>"00874213"</f>
        <v>00874213</v>
      </c>
    </row>
    <row r="706" spans="1:2" x14ac:dyDescent="0.25">
      <c r="A706" s="7">
        <v>701</v>
      </c>
      <c r="B706" s="7" t="str">
        <f>"201406011920"</f>
        <v>201406011920</v>
      </c>
    </row>
    <row r="707" spans="1:2" x14ac:dyDescent="0.25">
      <c r="A707" s="7">
        <v>702</v>
      </c>
      <c r="B707" s="7" t="str">
        <f>"200804000280"</f>
        <v>200804000280</v>
      </c>
    </row>
    <row r="708" spans="1:2" x14ac:dyDescent="0.25">
      <c r="A708" s="7">
        <v>703</v>
      </c>
      <c r="B708" s="7" t="str">
        <f>"201512001302"</f>
        <v>201512001302</v>
      </c>
    </row>
    <row r="709" spans="1:2" x14ac:dyDescent="0.25">
      <c r="A709" s="7">
        <v>704</v>
      </c>
      <c r="B709" s="7" t="str">
        <f>"201411001199"</f>
        <v>201411001199</v>
      </c>
    </row>
    <row r="710" spans="1:2" x14ac:dyDescent="0.25">
      <c r="A710" s="7">
        <v>705</v>
      </c>
      <c r="B710" s="7" t="str">
        <f>"201406014238"</f>
        <v>201406014238</v>
      </c>
    </row>
    <row r="711" spans="1:2" x14ac:dyDescent="0.25">
      <c r="A711" s="7">
        <v>706</v>
      </c>
      <c r="B711" s="7" t="str">
        <f>"00814362"</f>
        <v>00814362</v>
      </c>
    </row>
    <row r="712" spans="1:2" x14ac:dyDescent="0.25">
      <c r="A712" s="7">
        <v>707</v>
      </c>
      <c r="B712" s="7" t="str">
        <f>"00150244"</f>
        <v>00150244</v>
      </c>
    </row>
    <row r="713" spans="1:2" x14ac:dyDescent="0.25">
      <c r="A713" s="7">
        <v>708</v>
      </c>
      <c r="B713" s="7" t="str">
        <f>"00493399"</f>
        <v>00493399</v>
      </c>
    </row>
    <row r="714" spans="1:2" x14ac:dyDescent="0.25">
      <c r="A714" s="7">
        <v>709</v>
      </c>
      <c r="B714" s="7" t="str">
        <f>"200804000873"</f>
        <v>200804000873</v>
      </c>
    </row>
    <row r="715" spans="1:2" x14ac:dyDescent="0.25">
      <c r="A715" s="7">
        <v>710</v>
      </c>
      <c r="B715" s="7" t="str">
        <f>"200802011433"</f>
        <v>200802011433</v>
      </c>
    </row>
    <row r="716" spans="1:2" x14ac:dyDescent="0.25">
      <c r="A716" s="7">
        <v>711</v>
      </c>
      <c r="B716" s="7" t="str">
        <f>"00549657"</f>
        <v>00549657</v>
      </c>
    </row>
    <row r="717" spans="1:2" x14ac:dyDescent="0.25">
      <c r="A717" s="7">
        <v>712</v>
      </c>
      <c r="B717" s="7" t="str">
        <f>"201406000512"</f>
        <v>201406000512</v>
      </c>
    </row>
    <row r="718" spans="1:2" x14ac:dyDescent="0.25">
      <c r="A718" s="7">
        <v>713</v>
      </c>
      <c r="B718" s="7" t="str">
        <f>"200801005252"</f>
        <v>200801005252</v>
      </c>
    </row>
    <row r="719" spans="1:2" x14ac:dyDescent="0.25">
      <c r="A719" s="7">
        <v>714</v>
      </c>
      <c r="B719" s="7" t="str">
        <f>"201406018832"</f>
        <v>201406018832</v>
      </c>
    </row>
    <row r="720" spans="1:2" x14ac:dyDescent="0.25">
      <c r="A720" s="7">
        <v>715</v>
      </c>
      <c r="B720" s="7" t="str">
        <f>"201406009016"</f>
        <v>201406009016</v>
      </c>
    </row>
    <row r="721" spans="1:2" x14ac:dyDescent="0.25">
      <c r="A721" s="7">
        <v>716</v>
      </c>
      <c r="B721" s="7" t="str">
        <f>"00162026"</f>
        <v>00162026</v>
      </c>
    </row>
    <row r="722" spans="1:2" x14ac:dyDescent="0.25">
      <c r="A722" s="7">
        <v>717</v>
      </c>
      <c r="B722" s="7" t="str">
        <f>"00852098"</f>
        <v>00852098</v>
      </c>
    </row>
    <row r="723" spans="1:2" x14ac:dyDescent="0.25">
      <c r="A723" s="7">
        <v>718</v>
      </c>
      <c r="B723" s="7" t="str">
        <f>"00198912"</f>
        <v>00198912</v>
      </c>
    </row>
    <row r="724" spans="1:2" x14ac:dyDescent="0.25">
      <c r="A724" s="7">
        <v>719</v>
      </c>
      <c r="B724" s="7" t="str">
        <f>"201406008379"</f>
        <v>201406008379</v>
      </c>
    </row>
    <row r="725" spans="1:2" x14ac:dyDescent="0.25">
      <c r="A725" s="7">
        <v>720</v>
      </c>
      <c r="B725" s="7" t="str">
        <f>"201511041002"</f>
        <v>201511041002</v>
      </c>
    </row>
    <row r="726" spans="1:2" x14ac:dyDescent="0.25">
      <c r="A726" s="7">
        <v>721</v>
      </c>
      <c r="B726" s="7" t="str">
        <f>"200801005990"</f>
        <v>200801005990</v>
      </c>
    </row>
    <row r="727" spans="1:2" x14ac:dyDescent="0.25">
      <c r="A727" s="7">
        <v>722</v>
      </c>
      <c r="B727" s="7" t="str">
        <f>"201406010215"</f>
        <v>201406010215</v>
      </c>
    </row>
    <row r="728" spans="1:2" x14ac:dyDescent="0.25">
      <c r="A728" s="7">
        <v>723</v>
      </c>
      <c r="B728" s="7" t="str">
        <f>"201406013163"</f>
        <v>201406013163</v>
      </c>
    </row>
    <row r="729" spans="1:2" x14ac:dyDescent="0.25">
      <c r="A729" s="7">
        <v>724</v>
      </c>
      <c r="B729" s="7" t="str">
        <f>"200801002956"</f>
        <v>200801002956</v>
      </c>
    </row>
    <row r="730" spans="1:2" x14ac:dyDescent="0.25">
      <c r="A730" s="7">
        <v>725</v>
      </c>
      <c r="B730" s="7" t="str">
        <f>"00876034"</f>
        <v>00876034</v>
      </c>
    </row>
    <row r="731" spans="1:2" x14ac:dyDescent="0.25">
      <c r="A731" s="7">
        <v>726</v>
      </c>
      <c r="B731" s="7" t="str">
        <f>"201505000011"</f>
        <v>201505000011</v>
      </c>
    </row>
    <row r="732" spans="1:2" x14ac:dyDescent="0.25">
      <c r="A732" s="7">
        <v>727</v>
      </c>
      <c r="B732" s="7" t="str">
        <f>"201403000055"</f>
        <v>201403000055</v>
      </c>
    </row>
    <row r="733" spans="1:2" x14ac:dyDescent="0.25">
      <c r="A733" s="7">
        <v>728</v>
      </c>
      <c r="B733" s="7" t="str">
        <f>"201506001198"</f>
        <v>201506001198</v>
      </c>
    </row>
    <row r="734" spans="1:2" x14ac:dyDescent="0.25">
      <c r="A734" s="7">
        <v>729</v>
      </c>
      <c r="B734" s="7" t="str">
        <f>"00184102"</f>
        <v>00184102</v>
      </c>
    </row>
    <row r="735" spans="1:2" x14ac:dyDescent="0.25">
      <c r="A735" s="7">
        <v>730</v>
      </c>
      <c r="B735" s="7" t="str">
        <f>"200712002990"</f>
        <v>200712002990</v>
      </c>
    </row>
    <row r="736" spans="1:2" x14ac:dyDescent="0.25">
      <c r="A736" s="7">
        <v>731</v>
      </c>
      <c r="B736" s="7" t="str">
        <f>"200906000582"</f>
        <v>200906000582</v>
      </c>
    </row>
    <row r="737" spans="1:2" x14ac:dyDescent="0.25">
      <c r="A737" s="7">
        <v>732</v>
      </c>
      <c r="B737" s="7" t="str">
        <f>"200801004874"</f>
        <v>200801004874</v>
      </c>
    </row>
    <row r="738" spans="1:2" x14ac:dyDescent="0.25">
      <c r="A738" s="7">
        <v>733</v>
      </c>
      <c r="B738" s="7" t="str">
        <f>"00549976"</f>
        <v>00549976</v>
      </c>
    </row>
    <row r="739" spans="1:2" x14ac:dyDescent="0.25">
      <c r="A739" s="7">
        <v>734</v>
      </c>
      <c r="B739" s="7" t="str">
        <f>"201406015682"</f>
        <v>201406015682</v>
      </c>
    </row>
    <row r="740" spans="1:2" x14ac:dyDescent="0.25">
      <c r="A740" s="7">
        <v>735</v>
      </c>
      <c r="B740" s="7" t="str">
        <f>"00874621"</f>
        <v>00874621</v>
      </c>
    </row>
    <row r="741" spans="1:2" x14ac:dyDescent="0.25">
      <c r="A741" s="7">
        <v>736</v>
      </c>
      <c r="B741" s="7" t="str">
        <f>"201406000478"</f>
        <v>201406000478</v>
      </c>
    </row>
    <row r="742" spans="1:2" x14ac:dyDescent="0.25">
      <c r="A742" s="7">
        <v>737</v>
      </c>
      <c r="B742" s="7" t="str">
        <f>"201406001302"</f>
        <v>201406001302</v>
      </c>
    </row>
    <row r="743" spans="1:2" x14ac:dyDescent="0.25">
      <c r="A743" s="7">
        <v>738</v>
      </c>
      <c r="B743" s="7" t="str">
        <f>"00766533"</f>
        <v>00766533</v>
      </c>
    </row>
    <row r="744" spans="1:2" x14ac:dyDescent="0.25">
      <c r="A744" s="7">
        <v>739</v>
      </c>
      <c r="B744" s="7" t="str">
        <f>"201411003568"</f>
        <v>201411003568</v>
      </c>
    </row>
    <row r="745" spans="1:2" x14ac:dyDescent="0.25">
      <c r="A745" s="7">
        <v>740</v>
      </c>
      <c r="B745" s="7" t="str">
        <f>"00549498"</f>
        <v>00549498</v>
      </c>
    </row>
    <row r="746" spans="1:2" x14ac:dyDescent="0.25">
      <c r="A746" s="7">
        <v>741</v>
      </c>
      <c r="B746" s="7" t="str">
        <f>"00876184"</f>
        <v>00876184</v>
      </c>
    </row>
    <row r="747" spans="1:2" x14ac:dyDescent="0.25">
      <c r="A747" s="7">
        <v>742</v>
      </c>
      <c r="B747" s="7" t="str">
        <f>"00160632"</f>
        <v>00160632</v>
      </c>
    </row>
    <row r="748" spans="1:2" x14ac:dyDescent="0.25">
      <c r="A748" s="7">
        <v>743</v>
      </c>
      <c r="B748" s="7" t="str">
        <f>"00662357"</f>
        <v>00662357</v>
      </c>
    </row>
    <row r="749" spans="1:2" x14ac:dyDescent="0.25">
      <c r="A749" s="7">
        <v>744</v>
      </c>
      <c r="B749" s="7" t="str">
        <f>"00104867"</f>
        <v>00104867</v>
      </c>
    </row>
    <row r="750" spans="1:2" x14ac:dyDescent="0.25">
      <c r="A750" s="7">
        <v>745</v>
      </c>
      <c r="B750" s="7" t="str">
        <f>"201402009261"</f>
        <v>201402009261</v>
      </c>
    </row>
    <row r="751" spans="1:2" x14ac:dyDescent="0.25">
      <c r="A751" s="7">
        <v>746</v>
      </c>
      <c r="B751" s="7" t="str">
        <f>"00425217"</f>
        <v>00425217</v>
      </c>
    </row>
    <row r="752" spans="1:2" x14ac:dyDescent="0.25">
      <c r="A752" s="7">
        <v>747</v>
      </c>
      <c r="B752" s="7" t="str">
        <f>"00762607"</f>
        <v>00762607</v>
      </c>
    </row>
    <row r="753" spans="1:2" x14ac:dyDescent="0.25">
      <c r="A753" s="7">
        <v>748</v>
      </c>
      <c r="B753" s="7" t="str">
        <f>"00011005"</f>
        <v>00011005</v>
      </c>
    </row>
    <row r="754" spans="1:2" x14ac:dyDescent="0.25">
      <c r="A754" s="7">
        <v>749</v>
      </c>
      <c r="B754" s="7" t="str">
        <f>"00549369"</f>
        <v>00549369</v>
      </c>
    </row>
    <row r="755" spans="1:2" x14ac:dyDescent="0.25">
      <c r="A755" s="7">
        <v>750</v>
      </c>
      <c r="B755" s="7" t="str">
        <f>"200802011066"</f>
        <v>200802011066</v>
      </c>
    </row>
    <row r="756" spans="1:2" x14ac:dyDescent="0.25">
      <c r="A756" s="7">
        <v>751</v>
      </c>
      <c r="B756" s="7" t="str">
        <f>"200911000037"</f>
        <v>200911000037</v>
      </c>
    </row>
    <row r="757" spans="1:2" x14ac:dyDescent="0.25">
      <c r="A757" s="7">
        <v>752</v>
      </c>
      <c r="B757" s="7" t="str">
        <f>"200802008366"</f>
        <v>200802008366</v>
      </c>
    </row>
    <row r="758" spans="1:2" x14ac:dyDescent="0.25">
      <c r="A758" s="7">
        <v>753</v>
      </c>
      <c r="B758" s="7" t="str">
        <f>"200811000600"</f>
        <v>200811000600</v>
      </c>
    </row>
    <row r="759" spans="1:2" x14ac:dyDescent="0.25">
      <c r="A759" s="7">
        <v>754</v>
      </c>
      <c r="B759" s="7" t="str">
        <f>"00108475"</f>
        <v>00108475</v>
      </c>
    </row>
    <row r="760" spans="1:2" x14ac:dyDescent="0.25">
      <c r="A760" s="7">
        <v>755</v>
      </c>
      <c r="B760" s="7" t="str">
        <f>"00007666"</f>
        <v>00007666</v>
      </c>
    </row>
    <row r="761" spans="1:2" x14ac:dyDescent="0.25">
      <c r="A761" s="7">
        <v>756</v>
      </c>
      <c r="B761" s="7" t="str">
        <f>"201511013560"</f>
        <v>201511013560</v>
      </c>
    </row>
    <row r="762" spans="1:2" x14ac:dyDescent="0.25">
      <c r="A762" s="7">
        <v>757</v>
      </c>
      <c r="B762" s="7" t="str">
        <f>"201511030407"</f>
        <v>201511030407</v>
      </c>
    </row>
    <row r="763" spans="1:2" x14ac:dyDescent="0.25">
      <c r="A763" s="7">
        <v>758</v>
      </c>
      <c r="B763" s="7" t="str">
        <f>"00871509"</f>
        <v>00871509</v>
      </c>
    </row>
    <row r="764" spans="1:2" x14ac:dyDescent="0.25">
      <c r="A764" s="7">
        <v>759</v>
      </c>
      <c r="B764" s="7" t="str">
        <f>"00769931"</f>
        <v>00769931</v>
      </c>
    </row>
    <row r="765" spans="1:2" x14ac:dyDescent="0.25">
      <c r="A765" s="7">
        <v>760</v>
      </c>
      <c r="B765" s="7" t="str">
        <f>"200712004510"</f>
        <v>200712004510</v>
      </c>
    </row>
    <row r="766" spans="1:2" x14ac:dyDescent="0.25">
      <c r="A766" s="7">
        <v>761</v>
      </c>
      <c r="B766" s="7" t="str">
        <f>"00875154"</f>
        <v>00875154</v>
      </c>
    </row>
    <row r="767" spans="1:2" x14ac:dyDescent="0.25">
      <c r="A767" s="7">
        <v>762</v>
      </c>
      <c r="B767" s="7" t="str">
        <f>"201412001818"</f>
        <v>201412001818</v>
      </c>
    </row>
    <row r="768" spans="1:2" x14ac:dyDescent="0.25">
      <c r="A768" s="7">
        <v>763</v>
      </c>
      <c r="B768" s="7" t="str">
        <f>"00110754"</f>
        <v>00110754</v>
      </c>
    </row>
    <row r="769" spans="1:2" x14ac:dyDescent="0.25">
      <c r="A769" s="7">
        <v>764</v>
      </c>
      <c r="B769" s="7" t="str">
        <f>"00355615"</f>
        <v>00355615</v>
      </c>
    </row>
    <row r="770" spans="1:2" x14ac:dyDescent="0.25">
      <c r="A770" s="7">
        <v>765</v>
      </c>
      <c r="B770" s="7" t="str">
        <f>"00848763"</f>
        <v>00848763</v>
      </c>
    </row>
    <row r="771" spans="1:2" x14ac:dyDescent="0.25">
      <c r="A771" s="7">
        <v>766</v>
      </c>
      <c r="B771" s="7" t="str">
        <f>"201406006312"</f>
        <v>201406006312</v>
      </c>
    </row>
    <row r="772" spans="1:2" x14ac:dyDescent="0.25">
      <c r="A772" s="7">
        <v>767</v>
      </c>
      <c r="B772" s="7" t="str">
        <f>"00425191"</f>
        <v>00425191</v>
      </c>
    </row>
    <row r="773" spans="1:2" x14ac:dyDescent="0.25">
      <c r="A773" s="7">
        <v>768</v>
      </c>
      <c r="B773" s="7" t="str">
        <f>"201506004066"</f>
        <v>201506004066</v>
      </c>
    </row>
    <row r="774" spans="1:2" x14ac:dyDescent="0.25">
      <c r="A774" s="7">
        <v>769</v>
      </c>
      <c r="B774" s="7" t="str">
        <f>"201406007422"</f>
        <v>201406007422</v>
      </c>
    </row>
    <row r="775" spans="1:2" x14ac:dyDescent="0.25">
      <c r="A775" s="7">
        <v>770</v>
      </c>
      <c r="B775" s="7" t="str">
        <f>"00545716"</f>
        <v>00545716</v>
      </c>
    </row>
    <row r="776" spans="1:2" x14ac:dyDescent="0.25">
      <c r="A776" s="7">
        <v>771</v>
      </c>
      <c r="B776" s="7" t="str">
        <f>"200802000309"</f>
        <v>200802000309</v>
      </c>
    </row>
    <row r="777" spans="1:2" x14ac:dyDescent="0.25">
      <c r="A777" s="7">
        <v>772</v>
      </c>
      <c r="B777" s="7" t="str">
        <f>"00658466"</f>
        <v>00658466</v>
      </c>
    </row>
    <row r="778" spans="1:2" x14ac:dyDescent="0.25">
      <c r="A778" s="7">
        <v>773</v>
      </c>
      <c r="B778" s="7" t="str">
        <f>"201409002540"</f>
        <v>201409002540</v>
      </c>
    </row>
    <row r="779" spans="1:2" x14ac:dyDescent="0.25">
      <c r="A779" s="7">
        <v>774</v>
      </c>
      <c r="B779" s="7" t="str">
        <f>"201406013290"</f>
        <v>201406013290</v>
      </c>
    </row>
    <row r="780" spans="1:2" x14ac:dyDescent="0.25">
      <c r="A780" s="7">
        <v>775</v>
      </c>
      <c r="B780" s="7" t="str">
        <f>"201411002611"</f>
        <v>201411002611</v>
      </c>
    </row>
    <row r="781" spans="1:2" x14ac:dyDescent="0.25">
      <c r="A781" s="7">
        <v>776</v>
      </c>
      <c r="B781" s="7" t="str">
        <f>"200903000234"</f>
        <v>200903000234</v>
      </c>
    </row>
    <row r="782" spans="1:2" x14ac:dyDescent="0.25">
      <c r="A782" s="7">
        <v>777</v>
      </c>
      <c r="B782" s="7" t="str">
        <f>"00516787"</f>
        <v>00516787</v>
      </c>
    </row>
    <row r="783" spans="1:2" x14ac:dyDescent="0.25">
      <c r="A783" s="7">
        <v>778</v>
      </c>
      <c r="B783" s="7" t="str">
        <f>"00568350"</f>
        <v>00568350</v>
      </c>
    </row>
    <row r="784" spans="1:2" x14ac:dyDescent="0.25">
      <c r="A784" s="7">
        <v>779</v>
      </c>
      <c r="B784" s="7" t="str">
        <f>"201412000152"</f>
        <v>201412000152</v>
      </c>
    </row>
    <row r="785" spans="1:2" x14ac:dyDescent="0.25">
      <c r="A785" s="7">
        <v>780</v>
      </c>
      <c r="B785" s="7" t="str">
        <f>"00247283"</f>
        <v>00247283</v>
      </c>
    </row>
    <row r="786" spans="1:2" x14ac:dyDescent="0.25">
      <c r="A786" s="7">
        <v>781</v>
      </c>
      <c r="B786" s="7" t="str">
        <f>"201402006038"</f>
        <v>201402006038</v>
      </c>
    </row>
    <row r="787" spans="1:2" x14ac:dyDescent="0.25">
      <c r="A787" s="7">
        <v>782</v>
      </c>
      <c r="B787" s="7" t="str">
        <f>"00875277"</f>
        <v>00875277</v>
      </c>
    </row>
    <row r="788" spans="1:2" x14ac:dyDescent="0.25">
      <c r="A788" s="7">
        <v>783</v>
      </c>
      <c r="B788" s="7" t="str">
        <f>"201402010004"</f>
        <v>201402010004</v>
      </c>
    </row>
    <row r="789" spans="1:2" x14ac:dyDescent="0.25">
      <c r="A789" s="7">
        <v>784</v>
      </c>
      <c r="B789" s="7" t="str">
        <f>"201405000711"</f>
        <v>201405000711</v>
      </c>
    </row>
    <row r="790" spans="1:2" x14ac:dyDescent="0.25">
      <c r="A790" s="7">
        <v>785</v>
      </c>
      <c r="B790" s="7" t="str">
        <f>"00771732"</f>
        <v>00771732</v>
      </c>
    </row>
    <row r="791" spans="1:2" x14ac:dyDescent="0.25">
      <c r="A791" s="7">
        <v>786</v>
      </c>
      <c r="B791" s="7" t="str">
        <f>"200712001653"</f>
        <v>200712001653</v>
      </c>
    </row>
    <row r="792" spans="1:2" x14ac:dyDescent="0.25">
      <c r="A792" s="7">
        <v>787</v>
      </c>
      <c r="B792" s="7" t="str">
        <f>"00112323"</f>
        <v>00112323</v>
      </c>
    </row>
    <row r="793" spans="1:2" x14ac:dyDescent="0.25">
      <c r="A793" s="7">
        <v>788</v>
      </c>
      <c r="B793" s="7" t="str">
        <f>"201411001721"</f>
        <v>201411001721</v>
      </c>
    </row>
    <row r="794" spans="1:2" x14ac:dyDescent="0.25">
      <c r="A794" s="7">
        <v>789</v>
      </c>
      <c r="B794" s="7" t="str">
        <f>"201402006214"</f>
        <v>201402006214</v>
      </c>
    </row>
    <row r="795" spans="1:2" x14ac:dyDescent="0.25">
      <c r="A795" s="7">
        <v>790</v>
      </c>
      <c r="B795" s="7" t="str">
        <f>"201412000030"</f>
        <v>201412000030</v>
      </c>
    </row>
    <row r="796" spans="1:2" x14ac:dyDescent="0.25">
      <c r="A796" s="7">
        <v>791</v>
      </c>
      <c r="B796" s="7" t="str">
        <f>"201411001687"</f>
        <v>201411001687</v>
      </c>
    </row>
    <row r="797" spans="1:2" x14ac:dyDescent="0.25">
      <c r="A797" s="7">
        <v>792</v>
      </c>
      <c r="B797" s="7" t="str">
        <f>"201411002258"</f>
        <v>201411002258</v>
      </c>
    </row>
    <row r="798" spans="1:2" x14ac:dyDescent="0.25">
      <c r="A798" s="7">
        <v>793</v>
      </c>
      <c r="B798" s="7" t="str">
        <f>"200802000024"</f>
        <v>200802000024</v>
      </c>
    </row>
    <row r="799" spans="1:2" x14ac:dyDescent="0.25">
      <c r="A799" s="7">
        <v>794</v>
      </c>
      <c r="B799" s="7" t="str">
        <f>"201411001978"</f>
        <v>201411001978</v>
      </c>
    </row>
    <row r="800" spans="1:2" x14ac:dyDescent="0.25">
      <c r="A800" s="7">
        <v>795</v>
      </c>
      <c r="B800" s="7" t="str">
        <f>"200802005471"</f>
        <v>200802005471</v>
      </c>
    </row>
    <row r="801" spans="1:2" x14ac:dyDescent="0.25">
      <c r="A801" s="7">
        <v>796</v>
      </c>
      <c r="B801" s="7" t="str">
        <f>"00873041"</f>
        <v>00873041</v>
      </c>
    </row>
    <row r="802" spans="1:2" x14ac:dyDescent="0.25">
      <c r="A802" s="7">
        <v>797</v>
      </c>
      <c r="B802" s="7" t="str">
        <f>"201406010182"</f>
        <v>201406010182</v>
      </c>
    </row>
    <row r="803" spans="1:2" x14ac:dyDescent="0.25">
      <c r="A803" s="7">
        <v>798</v>
      </c>
      <c r="B803" s="7" t="str">
        <f>"00462760"</f>
        <v>00462760</v>
      </c>
    </row>
    <row r="804" spans="1:2" x14ac:dyDescent="0.25">
      <c r="A804" s="7">
        <v>799</v>
      </c>
      <c r="B804" s="7" t="str">
        <f>"201412002054"</f>
        <v>201412002054</v>
      </c>
    </row>
    <row r="805" spans="1:2" x14ac:dyDescent="0.25">
      <c r="A805" s="7">
        <v>800</v>
      </c>
      <c r="B805" s="7" t="str">
        <f>"201412000416"</f>
        <v>201412000416</v>
      </c>
    </row>
    <row r="806" spans="1:2" x14ac:dyDescent="0.25">
      <c r="A806" s="7">
        <v>801</v>
      </c>
      <c r="B806" s="7" t="str">
        <f>"201412004138"</f>
        <v>201412004138</v>
      </c>
    </row>
    <row r="807" spans="1:2" x14ac:dyDescent="0.25">
      <c r="A807" s="7">
        <v>802</v>
      </c>
      <c r="B807" s="7" t="str">
        <f>"00796940"</f>
        <v>00796940</v>
      </c>
    </row>
    <row r="808" spans="1:2" x14ac:dyDescent="0.25">
      <c r="A808" s="7">
        <v>803</v>
      </c>
      <c r="B808" s="7" t="str">
        <f>"200712000670"</f>
        <v>200712000670</v>
      </c>
    </row>
    <row r="809" spans="1:2" x14ac:dyDescent="0.25">
      <c r="A809" s="7">
        <v>804</v>
      </c>
      <c r="B809" s="7" t="str">
        <f>"201412004964"</f>
        <v>201412004964</v>
      </c>
    </row>
    <row r="810" spans="1:2" x14ac:dyDescent="0.25">
      <c r="A810" s="7">
        <v>805</v>
      </c>
      <c r="B810" s="7" t="str">
        <f>"00722474"</f>
        <v>00722474</v>
      </c>
    </row>
    <row r="811" spans="1:2" x14ac:dyDescent="0.25">
      <c r="A811" s="7">
        <v>806</v>
      </c>
      <c r="B811" s="7" t="str">
        <f>"201411002447"</f>
        <v>201411002447</v>
      </c>
    </row>
    <row r="812" spans="1:2" x14ac:dyDescent="0.25">
      <c r="A812" s="7">
        <v>807</v>
      </c>
      <c r="B812" s="7" t="str">
        <f>"201411001696"</f>
        <v>201411001696</v>
      </c>
    </row>
    <row r="813" spans="1:2" x14ac:dyDescent="0.25">
      <c r="A813" s="7">
        <v>808</v>
      </c>
      <c r="B813" s="7" t="str">
        <f>"00871799"</f>
        <v>00871799</v>
      </c>
    </row>
    <row r="814" spans="1:2" x14ac:dyDescent="0.25">
      <c r="A814" s="7">
        <v>809</v>
      </c>
      <c r="B814" s="7" t="str">
        <f>"00010644"</f>
        <v>00010644</v>
      </c>
    </row>
    <row r="815" spans="1:2" x14ac:dyDescent="0.25">
      <c r="A815" s="7">
        <v>810</v>
      </c>
      <c r="B815" s="7" t="str">
        <f>"00214344"</f>
        <v>00214344</v>
      </c>
    </row>
    <row r="816" spans="1:2" x14ac:dyDescent="0.25">
      <c r="A816" s="7">
        <v>811</v>
      </c>
      <c r="B816" s="7" t="str">
        <f>"00473013"</f>
        <v>00473013</v>
      </c>
    </row>
    <row r="817" spans="1:2" x14ac:dyDescent="0.25">
      <c r="A817" s="7">
        <v>812</v>
      </c>
      <c r="B817" s="7" t="str">
        <f>"200801008950"</f>
        <v>200801008950</v>
      </c>
    </row>
    <row r="818" spans="1:2" x14ac:dyDescent="0.25">
      <c r="A818" s="7">
        <v>813</v>
      </c>
      <c r="B818" s="7" t="str">
        <f>"00872802"</f>
        <v>00872802</v>
      </c>
    </row>
    <row r="819" spans="1:2" x14ac:dyDescent="0.25">
      <c r="A819" s="7">
        <v>814</v>
      </c>
      <c r="B819" s="7" t="str">
        <f>"00070043"</f>
        <v>00070043</v>
      </c>
    </row>
    <row r="820" spans="1:2" x14ac:dyDescent="0.25">
      <c r="A820" s="7">
        <v>815</v>
      </c>
      <c r="B820" s="7" t="str">
        <f>"200802000428"</f>
        <v>200802000428</v>
      </c>
    </row>
    <row r="821" spans="1:2" x14ac:dyDescent="0.25">
      <c r="A821" s="7">
        <v>816</v>
      </c>
      <c r="B821" s="7" t="str">
        <f>"00322676"</f>
        <v>00322676</v>
      </c>
    </row>
    <row r="822" spans="1:2" x14ac:dyDescent="0.25">
      <c r="A822" s="7">
        <v>817</v>
      </c>
      <c r="B822" s="7" t="str">
        <f>"00147030"</f>
        <v>00147030</v>
      </c>
    </row>
    <row r="823" spans="1:2" x14ac:dyDescent="0.25">
      <c r="A823" s="7">
        <v>818</v>
      </c>
      <c r="B823" s="7" t="str">
        <f>"201402012435"</f>
        <v>201402012435</v>
      </c>
    </row>
    <row r="824" spans="1:2" x14ac:dyDescent="0.25">
      <c r="A824" s="7">
        <v>819</v>
      </c>
      <c r="B824" s="7" t="str">
        <f>"00147022"</f>
        <v>00147022</v>
      </c>
    </row>
    <row r="825" spans="1:2" x14ac:dyDescent="0.25">
      <c r="A825" s="7">
        <v>820</v>
      </c>
      <c r="B825" s="7" t="str">
        <f>"00556770"</f>
        <v>00556770</v>
      </c>
    </row>
    <row r="826" spans="1:2" x14ac:dyDescent="0.25">
      <c r="A826" s="7">
        <v>821</v>
      </c>
      <c r="B826" s="7" t="str">
        <f>"200903000743"</f>
        <v>200903000743</v>
      </c>
    </row>
    <row r="827" spans="1:2" x14ac:dyDescent="0.25">
      <c r="A827" s="7">
        <v>822</v>
      </c>
      <c r="B827" s="7" t="str">
        <f>"200801011887"</f>
        <v>200801011887</v>
      </c>
    </row>
    <row r="828" spans="1:2" x14ac:dyDescent="0.25">
      <c r="A828" s="7">
        <v>823</v>
      </c>
      <c r="B828" s="7" t="str">
        <f>"201402003025"</f>
        <v>201402003025</v>
      </c>
    </row>
    <row r="829" spans="1:2" x14ac:dyDescent="0.25">
      <c r="A829" s="7">
        <v>824</v>
      </c>
      <c r="B829" s="7" t="str">
        <f>"00011392"</f>
        <v>00011392</v>
      </c>
    </row>
    <row r="830" spans="1:2" x14ac:dyDescent="0.25">
      <c r="A830" s="7">
        <v>825</v>
      </c>
      <c r="B830" s="7" t="str">
        <f>"00218684"</f>
        <v>00218684</v>
      </c>
    </row>
    <row r="831" spans="1:2" x14ac:dyDescent="0.25">
      <c r="A831" s="7">
        <v>826</v>
      </c>
      <c r="B831" s="7" t="str">
        <f>"00786102"</f>
        <v>00786102</v>
      </c>
    </row>
    <row r="832" spans="1:2" x14ac:dyDescent="0.25">
      <c r="A832" s="7">
        <v>827</v>
      </c>
      <c r="B832" s="7" t="str">
        <f>"00312597"</f>
        <v>00312597</v>
      </c>
    </row>
    <row r="833" spans="1:2" x14ac:dyDescent="0.25">
      <c r="A833" s="7">
        <v>828</v>
      </c>
      <c r="B833" s="7" t="str">
        <f>"201409005932"</f>
        <v>201409005932</v>
      </c>
    </row>
    <row r="834" spans="1:2" x14ac:dyDescent="0.25">
      <c r="A834" s="7">
        <v>829</v>
      </c>
      <c r="B834" s="7" t="str">
        <f>"201401001494"</f>
        <v>201401001494</v>
      </c>
    </row>
    <row r="835" spans="1:2" x14ac:dyDescent="0.25">
      <c r="A835" s="7">
        <v>830</v>
      </c>
      <c r="B835" s="7" t="str">
        <f>"201412001740"</f>
        <v>201412001740</v>
      </c>
    </row>
    <row r="836" spans="1:2" x14ac:dyDescent="0.25">
      <c r="A836" s="7">
        <v>831</v>
      </c>
      <c r="B836" s="7" t="str">
        <f>"201506000371"</f>
        <v>201506000371</v>
      </c>
    </row>
    <row r="837" spans="1:2" x14ac:dyDescent="0.25">
      <c r="A837" s="7">
        <v>832</v>
      </c>
      <c r="B837" s="7" t="str">
        <f>"201406013940"</f>
        <v>201406013940</v>
      </c>
    </row>
    <row r="838" spans="1:2" x14ac:dyDescent="0.25">
      <c r="A838" s="7">
        <v>833</v>
      </c>
      <c r="B838" s="7" t="str">
        <f>"200712004494"</f>
        <v>200712004494</v>
      </c>
    </row>
    <row r="839" spans="1:2" x14ac:dyDescent="0.25">
      <c r="A839" s="7">
        <v>834</v>
      </c>
      <c r="B839" s="7" t="str">
        <f>"201412000666"</f>
        <v>201412000666</v>
      </c>
    </row>
    <row r="840" spans="1:2" x14ac:dyDescent="0.25">
      <c r="A840" s="7">
        <v>835</v>
      </c>
      <c r="B840" s="7" t="str">
        <f>"00549105"</f>
        <v>00549105</v>
      </c>
    </row>
    <row r="841" spans="1:2" x14ac:dyDescent="0.25">
      <c r="A841" s="7">
        <v>836</v>
      </c>
      <c r="B841" s="7" t="str">
        <f>"200712001461"</f>
        <v>200712001461</v>
      </c>
    </row>
    <row r="842" spans="1:2" x14ac:dyDescent="0.25">
      <c r="A842" s="7">
        <v>837</v>
      </c>
      <c r="B842" s="7" t="str">
        <f>"00638289"</f>
        <v>00638289</v>
      </c>
    </row>
    <row r="843" spans="1:2" x14ac:dyDescent="0.25">
      <c r="A843" s="7">
        <v>838</v>
      </c>
      <c r="B843" s="7" t="str">
        <f>"00467297"</f>
        <v>00467297</v>
      </c>
    </row>
    <row r="844" spans="1:2" x14ac:dyDescent="0.25">
      <c r="A844" s="7">
        <v>839</v>
      </c>
      <c r="B844" s="7" t="str">
        <f>"200802003138"</f>
        <v>200802003138</v>
      </c>
    </row>
    <row r="845" spans="1:2" x14ac:dyDescent="0.25">
      <c r="A845" s="7">
        <v>840</v>
      </c>
      <c r="B845" s="7" t="str">
        <f>"200801011737"</f>
        <v>200801011737</v>
      </c>
    </row>
    <row r="846" spans="1:2" x14ac:dyDescent="0.25">
      <c r="A846" s="7">
        <v>841</v>
      </c>
      <c r="B846" s="7" t="str">
        <f>"201406001744"</f>
        <v>201406001744</v>
      </c>
    </row>
    <row r="847" spans="1:2" x14ac:dyDescent="0.25">
      <c r="A847" s="7">
        <v>842</v>
      </c>
      <c r="B847" s="7" t="str">
        <f>"00496408"</f>
        <v>00496408</v>
      </c>
    </row>
    <row r="848" spans="1:2" x14ac:dyDescent="0.25">
      <c r="A848" s="7">
        <v>843</v>
      </c>
      <c r="B848" s="7" t="str">
        <f>"00160684"</f>
        <v>00160684</v>
      </c>
    </row>
    <row r="849" spans="1:2" x14ac:dyDescent="0.25">
      <c r="A849" s="7">
        <v>844</v>
      </c>
      <c r="B849" s="7" t="str">
        <f>"201511018757"</f>
        <v>201511018757</v>
      </c>
    </row>
    <row r="850" spans="1:2" x14ac:dyDescent="0.25">
      <c r="A850" s="7">
        <v>845</v>
      </c>
      <c r="B850" s="7" t="str">
        <f>"201604005962"</f>
        <v>201604005962</v>
      </c>
    </row>
    <row r="851" spans="1:2" x14ac:dyDescent="0.25">
      <c r="A851" s="7">
        <v>846</v>
      </c>
      <c r="B851" s="7" t="str">
        <f>"201511019708"</f>
        <v>201511019708</v>
      </c>
    </row>
    <row r="852" spans="1:2" x14ac:dyDescent="0.25">
      <c r="A852" s="7">
        <v>847</v>
      </c>
      <c r="B852" s="7" t="str">
        <f>"201411000126"</f>
        <v>201411000126</v>
      </c>
    </row>
    <row r="853" spans="1:2" x14ac:dyDescent="0.25">
      <c r="A853" s="7">
        <v>848</v>
      </c>
      <c r="B853" s="7" t="str">
        <f>"200712005790"</f>
        <v>200712005790</v>
      </c>
    </row>
    <row r="854" spans="1:2" x14ac:dyDescent="0.25">
      <c r="A854" s="7">
        <v>849</v>
      </c>
      <c r="B854" s="7" t="str">
        <f>"201402005276"</f>
        <v>201402005276</v>
      </c>
    </row>
    <row r="855" spans="1:2" x14ac:dyDescent="0.25">
      <c r="A855" s="7">
        <v>850</v>
      </c>
      <c r="B855" s="7" t="str">
        <f>"00028021"</f>
        <v>00028021</v>
      </c>
    </row>
    <row r="856" spans="1:2" x14ac:dyDescent="0.25">
      <c r="A856" s="7">
        <v>851</v>
      </c>
      <c r="B856" s="7" t="str">
        <f>"201304006067"</f>
        <v>201304006067</v>
      </c>
    </row>
    <row r="857" spans="1:2" x14ac:dyDescent="0.25">
      <c r="A857" s="7">
        <v>852</v>
      </c>
      <c r="B857" s="7" t="str">
        <f>"00190040"</f>
        <v>00190040</v>
      </c>
    </row>
    <row r="858" spans="1:2" x14ac:dyDescent="0.25">
      <c r="A858" s="7">
        <v>853</v>
      </c>
      <c r="B858" s="7" t="str">
        <f>"201406010066"</f>
        <v>201406010066</v>
      </c>
    </row>
    <row r="859" spans="1:2" x14ac:dyDescent="0.25">
      <c r="A859" s="7">
        <v>854</v>
      </c>
      <c r="B859" s="7" t="str">
        <f>"201412004926"</f>
        <v>201412004926</v>
      </c>
    </row>
    <row r="860" spans="1:2" x14ac:dyDescent="0.25">
      <c r="A860" s="7">
        <v>855</v>
      </c>
      <c r="B860" s="7" t="str">
        <f>"201406006947"</f>
        <v>201406006947</v>
      </c>
    </row>
    <row r="861" spans="1:2" x14ac:dyDescent="0.25">
      <c r="A861" s="7">
        <v>856</v>
      </c>
      <c r="B861" s="7" t="str">
        <f>"201412000210"</f>
        <v>201412000210</v>
      </c>
    </row>
    <row r="862" spans="1:2" x14ac:dyDescent="0.25">
      <c r="A862" s="7">
        <v>857</v>
      </c>
      <c r="B862" s="7" t="str">
        <f>"00323342"</f>
        <v>00323342</v>
      </c>
    </row>
    <row r="863" spans="1:2" x14ac:dyDescent="0.25">
      <c r="A863" s="7">
        <v>858</v>
      </c>
      <c r="B863" s="7" t="str">
        <f>"201406003059"</f>
        <v>201406003059</v>
      </c>
    </row>
    <row r="864" spans="1:2" x14ac:dyDescent="0.25">
      <c r="A864" s="7">
        <v>859</v>
      </c>
      <c r="B864" s="7" t="str">
        <f>"00201234"</f>
        <v>00201234</v>
      </c>
    </row>
    <row r="865" spans="1:2" x14ac:dyDescent="0.25">
      <c r="A865" s="7">
        <v>860</v>
      </c>
      <c r="B865" s="7" t="str">
        <f>"00436433"</f>
        <v>00436433</v>
      </c>
    </row>
    <row r="866" spans="1:2" x14ac:dyDescent="0.25">
      <c r="A866" s="7">
        <v>861</v>
      </c>
      <c r="B866" s="7" t="str">
        <f>"00456463"</f>
        <v>00456463</v>
      </c>
    </row>
    <row r="867" spans="1:2" x14ac:dyDescent="0.25">
      <c r="A867" s="7">
        <v>862</v>
      </c>
      <c r="B867" s="7" t="str">
        <f>"00154340"</f>
        <v>00154340</v>
      </c>
    </row>
    <row r="868" spans="1:2" x14ac:dyDescent="0.25">
      <c r="A868" s="7">
        <v>863</v>
      </c>
      <c r="B868" s="7" t="str">
        <f>"00480551"</f>
        <v>00480551</v>
      </c>
    </row>
    <row r="869" spans="1:2" x14ac:dyDescent="0.25">
      <c r="A869" s="7">
        <v>864</v>
      </c>
      <c r="B869" s="7" t="str">
        <f>"201502002533"</f>
        <v>201502002533</v>
      </c>
    </row>
    <row r="870" spans="1:2" x14ac:dyDescent="0.25">
      <c r="A870" s="7">
        <v>865</v>
      </c>
      <c r="B870" s="7" t="str">
        <f>"201406012565"</f>
        <v>201406012565</v>
      </c>
    </row>
    <row r="871" spans="1:2" x14ac:dyDescent="0.25">
      <c r="A871" s="7">
        <v>866</v>
      </c>
      <c r="B871" s="7" t="str">
        <f>"00871352"</f>
        <v>00871352</v>
      </c>
    </row>
    <row r="872" spans="1:2" x14ac:dyDescent="0.25">
      <c r="A872" s="7">
        <v>867</v>
      </c>
      <c r="B872" s="7" t="str">
        <f>"00230842"</f>
        <v>00230842</v>
      </c>
    </row>
    <row r="873" spans="1:2" x14ac:dyDescent="0.25">
      <c r="A873" s="7">
        <v>868</v>
      </c>
      <c r="B873" s="7" t="str">
        <f>"00500101"</f>
        <v>00500101</v>
      </c>
    </row>
    <row r="874" spans="1:2" x14ac:dyDescent="0.25">
      <c r="A874" s="7">
        <v>869</v>
      </c>
      <c r="B874" s="7" t="str">
        <f>"201401000721"</f>
        <v>201401000721</v>
      </c>
    </row>
    <row r="875" spans="1:2" x14ac:dyDescent="0.25">
      <c r="A875" s="7">
        <v>870</v>
      </c>
      <c r="B875" s="7" t="str">
        <f>"00463507"</f>
        <v>00463507</v>
      </c>
    </row>
    <row r="876" spans="1:2" x14ac:dyDescent="0.25">
      <c r="A876" s="7">
        <v>871</v>
      </c>
      <c r="B876" s="7" t="str">
        <f>"00803742"</f>
        <v>00803742</v>
      </c>
    </row>
    <row r="877" spans="1:2" x14ac:dyDescent="0.25">
      <c r="A877" s="7">
        <v>872</v>
      </c>
      <c r="B877" s="7" t="str">
        <f>"201304004667"</f>
        <v>201304004667</v>
      </c>
    </row>
    <row r="878" spans="1:2" x14ac:dyDescent="0.25">
      <c r="A878" s="7">
        <v>873</v>
      </c>
      <c r="B878" s="7" t="str">
        <f>"201309000019"</f>
        <v>201309000019</v>
      </c>
    </row>
    <row r="879" spans="1:2" x14ac:dyDescent="0.25">
      <c r="A879" s="7">
        <v>874</v>
      </c>
      <c r="B879" s="7" t="str">
        <f>"200912000073"</f>
        <v>200912000073</v>
      </c>
    </row>
    <row r="880" spans="1:2" x14ac:dyDescent="0.25">
      <c r="A880" s="7">
        <v>875</v>
      </c>
      <c r="B880" s="7" t="str">
        <f>"201406000244"</f>
        <v>201406000244</v>
      </c>
    </row>
    <row r="881" spans="1:2" x14ac:dyDescent="0.25">
      <c r="A881" s="7">
        <v>876</v>
      </c>
      <c r="B881" s="7" t="str">
        <f>"201403000109"</f>
        <v>201403000109</v>
      </c>
    </row>
    <row r="882" spans="1:2" x14ac:dyDescent="0.25">
      <c r="A882" s="7">
        <v>877</v>
      </c>
      <c r="B882" s="7" t="str">
        <f>"00255742"</f>
        <v>00255742</v>
      </c>
    </row>
    <row r="883" spans="1:2" x14ac:dyDescent="0.25">
      <c r="A883" s="7">
        <v>878</v>
      </c>
      <c r="B883" s="7" t="str">
        <f>"00486887"</f>
        <v>00486887</v>
      </c>
    </row>
    <row r="884" spans="1:2" x14ac:dyDescent="0.25">
      <c r="A884" s="7">
        <v>879</v>
      </c>
      <c r="B884" s="7" t="str">
        <f>"201406005727"</f>
        <v>201406005727</v>
      </c>
    </row>
    <row r="885" spans="1:2" x14ac:dyDescent="0.25">
      <c r="A885" s="7">
        <v>880</v>
      </c>
      <c r="B885" s="7" t="str">
        <f>"00459118"</f>
        <v>00459118</v>
      </c>
    </row>
    <row r="886" spans="1:2" x14ac:dyDescent="0.25">
      <c r="A886" s="7">
        <v>881</v>
      </c>
      <c r="B886" s="7" t="str">
        <f>"00743629"</f>
        <v>00743629</v>
      </c>
    </row>
    <row r="887" spans="1:2" x14ac:dyDescent="0.25">
      <c r="A887" s="7">
        <v>882</v>
      </c>
      <c r="B887" s="7" t="str">
        <f>"201409002580"</f>
        <v>201409002580</v>
      </c>
    </row>
    <row r="888" spans="1:2" x14ac:dyDescent="0.25">
      <c r="A888" s="7">
        <v>883</v>
      </c>
      <c r="B888" s="7" t="str">
        <f>"201304002291"</f>
        <v>201304002291</v>
      </c>
    </row>
    <row r="889" spans="1:2" x14ac:dyDescent="0.25">
      <c r="A889" s="7">
        <v>884</v>
      </c>
      <c r="B889" s="7" t="str">
        <f>"00161692"</f>
        <v>00161692</v>
      </c>
    </row>
    <row r="890" spans="1:2" x14ac:dyDescent="0.25">
      <c r="A890" s="7">
        <v>885</v>
      </c>
      <c r="B890" s="7" t="str">
        <f>"00147721"</f>
        <v>00147721</v>
      </c>
    </row>
    <row r="891" spans="1:2" x14ac:dyDescent="0.25">
      <c r="A891" s="7">
        <v>886</v>
      </c>
      <c r="B891" s="7" t="str">
        <f>"201601000127"</f>
        <v>201601000127</v>
      </c>
    </row>
    <row r="892" spans="1:2" x14ac:dyDescent="0.25">
      <c r="A892" s="7">
        <v>887</v>
      </c>
      <c r="B892" s="7" t="str">
        <f>"00825689"</f>
        <v>00825689</v>
      </c>
    </row>
    <row r="893" spans="1:2" x14ac:dyDescent="0.25">
      <c r="A893" s="7">
        <v>888</v>
      </c>
      <c r="B893" s="7" t="str">
        <f>"00338821"</f>
        <v>00338821</v>
      </c>
    </row>
    <row r="894" spans="1:2" x14ac:dyDescent="0.25">
      <c r="A894" s="7">
        <v>889</v>
      </c>
      <c r="B894" s="7" t="str">
        <f>"201502003304"</f>
        <v>201502003304</v>
      </c>
    </row>
    <row r="895" spans="1:2" x14ac:dyDescent="0.25">
      <c r="A895" s="7">
        <v>890</v>
      </c>
      <c r="B895" s="7" t="str">
        <f>"00170122"</f>
        <v>00170122</v>
      </c>
    </row>
    <row r="896" spans="1:2" x14ac:dyDescent="0.25">
      <c r="A896" s="7">
        <v>891</v>
      </c>
      <c r="B896" s="7" t="str">
        <f>"00370678"</f>
        <v>00370678</v>
      </c>
    </row>
    <row r="897" spans="1:2" x14ac:dyDescent="0.25">
      <c r="A897" s="7">
        <v>892</v>
      </c>
      <c r="B897" s="7" t="str">
        <f>"200805001410"</f>
        <v>200805001410</v>
      </c>
    </row>
    <row r="898" spans="1:2" x14ac:dyDescent="0.25">
      <c r="A898" s="7">
        <v>893</v>
      </c>
      <c r="B898" s="7" t="str">
        <f>"00684289"</f>
        <v>00684289</v>
      </c>
    </row>
    <row r="899" spans="1:2" x14ac:dyDescent="0.25">
      <c r="A899" s="7">
        <v>894</v>
      </c>
      <c r="B899" s="7" t="str">
        <f>"00205346"</f>
        <v>00205346</v>
      </c>
    </row>
    <row r="900" spans="1:2" x14ac:dyDescent="0.25">
      <c r="A900" s="7">
        <v>895</v>
      </c>
      <c r="B900" s="7" t="str">
        <f>"00545205"</f>
        <v>00545205</v>
      </c>
    </row>
    <row r="901" spans="1:2" x14ac:dyDescent="0.25">
      <c r="A901" s="7">
        <v>896</v>
      </c>
      <c r="B901" s="7" t="str">
        <f>"200806000690"</f>
        <v>200806000690</v>
      </c>
    </row>
    <row r="902" spans="1:2" x14ac:dyDescent="0.25">
      <c r="A902" s="7">
        <v>897</v>
      </c>
      <c r="B902" s="7" t="str">
        <f>"00502161"</f>
        <v>00502161</v>
      </c>
    </row>
    <row r="903" spans="1:2" x14ac:dyDescent="0.25">
      <c r="A903" s="7">
        <v>898</v>
      </c>
      <c r="B903" s="7" t="str">
        <f>"201406008947"</f>
        <v>201406008947</v>
      </c>
    </row>
    <row r="904" spans="1:2" x14ac:dyDescent="0.25">
      <c r="A904" s="7">
        <v>899</v>
      </c>
      <c r="B904" s="7" t="str">
        <f>"200809000588"</f>
        <v>200809000588</v>
      </c>
    </row>
    <row r="905" spans="1:2" x14ac:dyDescent="0.25">
      <c r="A905" s="7">
        <v>900</v>
      </c>
      <c r="B905" s="7" t="str">
        <f>"00159271"</f>
        <v>00159271</v>
      </c>
    </row>
    <row r="906" spans="1:2" x14ac:dyDescent="0.25">
      <c r="A906" s="7">
        <v>901</v>
      </c>
      <c r="B906" s="7" t="str">
        <f>"200802003228"</f>
        <v>200802003228</v>
      </c>
    </row>
    <row r="907" spans="1:2" x14ac:dyDescent="0.25">
      <c r="A907" s="7">
        <v>902</v>
      </c>
      <c r="B907" s="7" t="str">
        <f>"20160704443"</f>
        <v>20160704443</v>
      </c>
    </row>
    <row r="908" spans="1:2" x14ac:dyDescent="0.25">
      <c r="A908" s="7">
        <v>903</v>
      </c>
      <c r="B908" s="7" t="str">
        <f>"201403000105"</f>
        <v>201403000105</v>
      </c>
    </row>
    <row r="909" spans="1:2" x14ac:dyDescent="0.25">
      <c r="A909" s="7">
        <v>904</v>
      </c>
      <c r="B909" s="7" t="str">
        <f>"00012984"</f>
        <v>00012984</v>
      </c>
    </row>
    <row r="910" spans="1:2" x14ac:dyDescent="0.25">
      <c r="A910" s="7">
        <v>905</v>
      </c>
      <c r="B910" s="7" t="str">
        <f>"201504001872"</f>
        <v>201504001872</v>
      </c>
    </row>
    <row r="911" spans="1:2" x14ac:dyDescent="0.25">
      <c r="A911" s="7">
        <v>906</v>
      </c>
      <c r="B911" s="7" t="str">
        <f>"201401001742"</f>
        <v>201401001742</v>
      </c>
    </row>
    <row r="912" spans="1:2" x14ac:dyDescent="0.25">
      <c r="A912" s="7">
        <v>907</v>
      </c>
      <c r="B912" s="7" t="str">
        <f>"00620489"</f>
        <v>00620489</v>
      </c>
    </row>
    <row r="913" spans="1:2" x14ac:dyDescent="0.25">
      <c r="A913" s="7">
        <v>908</v>
      </c>
      <c r="B913" s="7" t="str">
        <f>"200802001035"</f>
        <v>200802001035</v>
      </c>
    </row>
    <row r="914" spans="1:2" x14ac:dyDescent="0.25">
      <c r="A914" s="7">
        <v>909</v>
      </c>
      <c r="B914" s="7" t="str">
        <f>"00185467"</f>
        <v>00185467</v>
      </c>
    </row>
    <row r="915" spans="1:2" x14ac:dyDescent="0.25">
      <c r="A915" s="7">
        <v>910</v>
      </c>
      <c r="B915" s="7" t="str">
        <f>"00158234"</f>
        <v>00158234</v>
      </c>
    </row>
    <row r="916" spans="1:2" x14ac:dyDescent="0.25">
      <c r="A916" s="7">
        <v>911</v>
      </c>
      <c r="B916" s="7" t="str">
        <f>"00507755"</f>
        <v>00507755</v>
      </c>
    </row>
    <row r="917" spans="1:2" x14ac:dyDescent="0.25">
      <c r="A917" s="7">
        <v>912</v>
      </c>
      <c r="B917" s="7" t="str">
        <f>"201412003958"</f>
        <v>201412003958</v>
      </c>
    </row>
    <row r="918" spans="1:2" x14ac:dyDescent="0.25">
      <c r="A918" s="7">
        <v>913</v>
      </c>
      <c r="B918" s="7" t="str">
        <f>"201511015841"</f>
        <v>201511015841</v>
      </c>
    </row>
    <row r="919" spans="1:2" x14ac:dyDescent="0.25">
      <c r="A919" s="7">
        <v>914</v>
      </c>
      <c r="B919" s="7" t="str">
        <f>"00145733"</f>
        <v>00145733</v>
      </c>
    </row>
    <row r="920" spans="1:2" x14ac:dyDescent="0.25">
      <c r="A920" s="7">
        <v>915</v>
      </c>
      <c r="B920" s="7" t="str">
        <f>"201406008147"</f>
        <v>201406008147</v>
      </c>
    </row>
    <row r="921" spans="1:2" x14ac:dyDescent="0.25">
      <c r="A921" s="7">
        <v>916</v>
      </c>
      <c r="B921" s="7" t="str">
        <f>"00157215"</f>
        <v>00157215</v>
      </c>
    </row>
    <row r="922" spans="1:2" x14ac:dyDescent="0.25">
      <c r="A922" s="7">
        <v>917</v>
      </c>
      <c r="B922" s="7" t="str">
        <f>"00192360"</f>
        <v>00192360</v>
      </c>
    </row>
    <row r="923" spans="1:2" x14ac:dyDescent="0.25">
      <c r="A923" s="7">
        <v>918</v>
      </c>
      <c r="B923" s="7" t="str">
        <f>"201405000192"</f>
        <v>201405000192</v>
      </c>
    </row>
    <row r="924" spans="1:2" x14ac:dyDescent="0.25">
      <c r="A924" s="7">
        <v>919</v>
      </c>
      <c r="B924" s="7" t="str">
        <f>"00161053"</f>
        <v>00161053</v>
      </c>
    </row>
    <row r="925" spans="1:2" x14ac:dyDescent="0.25">
      <c r="A925" s="7">
        <v>920</v>
      </c>
      <c r="B925" s="7" t="str">
        <f>"201412005266"</f>
        <v>201412005266</v>
      </c>
    </row>
    <row r="926" spans="1:2" x14ac:dyDescent="0.25">
      <c r="A926" s="7">
        <v>921</v>
      </c>
      <c r="B926" s="7" t="str">
        <f>"201405002019"</f>
        <v>201405002019</v>
      </c>
    </row>
    <row r="927" spans="1:2" x14ac:dyDescent="0.25">
      <c r="A927" s="7">
        <v>922</v>
      </c>
      <c r="B927" s="7" t="str">
        <f>"201412005096"</f>
        <v>201412005096</v>
      </c>
    </row>
    <row r="928" spans="1:2" x14ac:dyDescent="0.25">
      <c r="A928" s="7">
        <v>923</v>
      </c>
      <c r="B928" s="7" t="str">
        <f>"00195951"</f>
        <v>00195951</v>
      </c>
    </row>
    <row r="929" spans="1:2" x14ac:dyDescent="0.25">
      <c r="A929" s="7">
        <v>924</v>
      </c>
      <c r="B929" s="7" t="str">
        <f>"00102025"</f>
        <v>00102025</v>
      </c>
    </row>
    <row r="930" spans="1:2" x14ac:dyDescent="0.25">
      <c r="A930" s="7">
        <v>925</v>
      </c>
      <c r="B930" s="7" t="str">
        <f>"00442794"</f>
        <v>00442794</v>
      </c>
    </row>
    <row r="931" spans="1:2" x14ac:dyDescent="0.25">
      <c r="A931" s="7">
        <v>926</v>
      </c>
      <c r="B931" s="7" t="str">
        <f>"200801011754"</f>
        <v>200801011754</v>
      </c>
    </row>
    <row r="932" spans="1:2" x14ac:dyDescent="0.25">
      <c r="A932" s="7">
        <v>927</v>
      </c>
      <c r="B932" s="7" t="str">
        <f>"00546648"</f>
        <v>00546648</v>
      </c>
    </row>
    <row r="933" spans="1:2" x14ac:dyDescent="0.25">
      <c r="A933" s="7">
        <v>928</v>
      </c>
      <c r="B933" s="7" t="str">
        <f>"00368918"</f>
        <v>00368918</v>
      </c>
    </row>
    <row r="934" spans="1:2" x14ac:dyDescent="0.25">
      <c r="A934" s="7">
        <v>929</v>
      </c>
      <c r="B934" s="7" t="str">
        <f>"201511030385"</f>
        <v>201511030385</v>
      </c>
    </row>
    <row r="935" spans="1:2" x14ac:dyDescent="0.25">
      <c r="A935" s="7">
        <v>930</v>
      </c>
      <c r="B935" s="7" t="str">
        <f>"201401000518"</f>
        <v>201401000518</v>
      </c>
    </row>
    <row r="936" spans="1:2" x14ac:dyDescent="0.25">
      <c r="A936" s="7">
        <v>931</v>
      </c>
      <c r="B936" s="7" t="str">
        <f>"200802006244"</f>
        <v>200802006244</v>
      </c>
    </row>
    <row r="937" spans="1:2" x14ac:dyDescent="0.25">
      <c r="A937" s="7">
        <v>932</v>
      </c>
      <c r="B937" s="7" t="str">
        <f>"00192116"</f>
        <v>00192116</v>
      </c>
    </row>
    <row r="938" spans="1:2" x14ac:dyDescent="0.25">
      <c r="A938" s="7">
        <v>933</v>
      </c>
      <c r="B938" s="7" t="str">
        <f>"200712004366"</f>
        <v>200712004366</v>
      </c>
    </row>
    <row r="939" spans="1:2" x14ac:dyDescent="0.25">
      <c r="A939" s="7">
        <v>934</v>
      </c>
      <c r="B939" s="7" t="str">
        <f>"201405000928"</f>
        <v>201405000928</v>
      </c>
    </row>
    <row r="940" spans="1:2" x14ac:dyDescent="0.25">
      <c r="A940" s="7">
        <v>935</v>
      </c>
      <c r="B940" s="7" t="str">
        <f>"201411001254"</f>
        <v>201411001254</v>
      </c>
    </row>
    <row r="941" spans="1:2" x14ac:dyDescent="0.25">
      <c r="A941" s="7">
        <v>936</v>
      </c>
      <c r="B941" s="7" t="str">
        <f>"00824408"</f>
        <v>00824408</v>
      </c>
    </row>
    <row r="942" spans="1:2" x14ac:dyDescent="0.25">
      <c r="A942" s="7">
        <v>937</v>
      </c>
      <c r="B942" s="7" t="str">
        <f>"00763183"</f>
        <v>00763183</v>
      </c>
    </row>
    <row r="943" spans="1:2" x14ac:dyDescent="0.25">
      <c r="A943" s="7">
        <v>938</v>
      </c>
      <c r="B943" s="7" t="str">
        <f>"00182326"</f>
        <v>00182326</v>
      </c>
    </row>
    <row r="944" spans="1:2" x14ac:dyDescent="0.25">
      <c r="A944" s="7">
        <v>939</v>
      </c>
      <c r="B944" s="7" t="str">
        <f>"201406010293"</f>
        <v>201406010293</v>
      </c>
    </row>
    <row r="945" spans="1:2" x14ac:dyDescent="0.25">
      <c r="A945" s="7">
        <v>940</v>
      </c>
      <c r="B945" s="7" t="str">
        <f>"200810000882"</f>
        <v>200810000882</v>
      </c>
    </row>
    <row r="946" spans="1:2" x14ac:dyDescent="0.25">
      <c r="A946" s="7">
        <v>941</v>
      </c>
      <c r="B946" s="7" t="str">
        <f>"00292219"</f>
        <v>00292219</v>
      </c>
    </row>
    <row r="947" spans="1:2" x14ac:dyDescent="0.25">
      <c r="A947" s="7">
        <v>942</v>
      </c>
      <c r="B947" s="7" t="str">
        <f>"00502978"</f>
        <v>00502978</v>
      </c>
    </row>
    <row r="948" spans="1:2" x14ac:dyDescent="0.25">
      <c r="A948" s="7">
        <v>943</v>
      </c>
      <c r="B948" s="7" t="str">
        <f>"201402000166"</f>
        <v>201402000166</v>
      </c>
    </row>
    <row r="949" spans="1:2" x14ac:dyDescent="0.25">
      <c r="A949" s="7">
        <v>944</v>
      </c>
      <c r="B949" s="7" t="str">
        <f>"200712000893"</f>
        <v>200712000893</v>
      </c>
    </row>
    <row r="950" spans="1:2" x14ac:dyDescent="0.25">
      <c r="A950" s="7">
        <v>945</v>
      </c>
      <c r="B950" s="7" t="str">
        <f>"200712001544"</f>
        <v>200712001544</v>
      </c>
    </row>
    <row r="951" spans="1:2" x14ac:dyDescent="0.25">
      <c r="A951" s="7">
        <v>946</v>
      </c>
      <c r="B951" s="7" t="str">
        <f>"00163884"</f>
        <v>00163884</v>
      </c>
    </row>
    <row r="952" spans="1:2" x14ac:dyDescent="0.25">
      <c r="A952" s="7">
        <v>947</v>
      </c>
      <c r="B952" s="7" t="str">
        <f>"00021231"</f>
        <v>00021231</v>
      </c>
    </row>
    <row r="953" spans="1:2" x14ac:dyDescent="0.25">
      <c r="A953" s="7">
        <v>948</v>
      </c>
      <c r="B953" s="7" t="str">
        <f>"201402003674"</f>
        <v>201402003674</v>
      </c>
    </row>
    <row r="954" spans="1:2" x14ac:dyDescent="0.25">
      <c r="A954" s="7">
        <v>949</v>
      </c>
      <c r="B954" s="7" t="str">
        <f>"201406013510"</f>
        <v>201406013510</v>
      </c>
    </row>
    <row r="955" spans="1:2" x14ac:dyDescent="0.25">
      <c r="A955" s="7">
        <v>950</v>
      </c>
      <c r="B955" s="7" t="str">
        <f>"200712000912"</f>
        <v>200712000912</v>
      </c>
    </row>
    <row r="956" spans="1:2" x14ac:dyDescent="0.25">
      <c r="A956" s="7">
        <v>951</v>
      </c>
      <c r="B956" s="7" t="str">
        <f>"00516774"</f>
        <v>00516774</v>
      </c>
    </row>
    <row r="957" spans="1:2" x14ac:dyDescent="0.25">
      <c r="A957" s="7">
        <v>952</v>
      </c>
      <c r="B957" s="7" t="str">
        <f>"201405000739"</f>
        <v>201405000739</v>
      </c>
    </row>
    <row r="958" spans="1:2" x14ac:dyDescent="0.25">
      <c r="A958" s="7">
        <v>953</v>
      </c>
      <c r="B958" s="7" t="str">
        <f>"201406000761"</f>
        <v>201406000761</v>
      </c>
    </row>
    <row r="959" spans="1:2" x14ac:dyDescent="0.25">
      <c r="A959" s="7">
        <v>954</v>
      </c>
      <c r="B959" s="7" t="str">
        <f>"00019316"</f>
        <v>00019316</v>
      </c>
    </row>
    <row r="960" spans="1:2" x14ac:dyDescent="0.25">
      <c r="A960" s="7">
        <v>955</v>
      </c>
      <c r="B960" s="7" t="str">
        <f>"00153496"</f>
        <v>00153496</v>
      </c>
    </row>
    <row r="961" spans="1:2" x14ac:dyDescent="0.25">
      <c r="A961" s="7">
        <v>956</v>
      </c>
      <c r="B961" s="7" t="str">
        <f>"00872062"</f>
        <v>00872062</v>
      </c>
    </row>
    <row r="962" spans="1:2" x14ac:dyDescent="0.25">
      <c r="A962" s="7">
        <v>957</v>
      </c>
      <c r="B962" s="7" t="str">
        <f>"00186829"</f>
        <v>00186829</v>
      </c>
    </row>
    <row r="963" spans="1:2" x14ac:dyDescent="0.25">
      <c r="A963" s="7">
        <v>958</v>
      </c>
      <c r="B963" s="7" t="str">
        <f>"201411002390"</f>
        <v>201411002390</v>
      </c>
    </row>
    <row r="964" spans="1:2" x14ac:dyDescent="0.25">
      <c r="A964" s="7">
        <v>959</v>
      </c>
      <c r="B964" s="7" t="str">
        <f>"00872585"</f>
        <v>00872585</v>
      </c>
    </row>
    <row r="965" spans="1:2" x14ac:dyDescent="0.25">
      <c r="A965" s="7">
        <v>960</v>
      </c>
      <c r="B965" s="7" t="str">
        <f>"00235988"</f>
        <v>00235988</v>
      </c>
    </row>
    <row r="966" spans="1:2" x14ac:dyDescent="0.25">
      <c r="A966" s="7">
        <v>961</v>
      </c>
      <c r="B966" s="7" t="str">
        <f>"00825613"</f>
        <v>00825613</v>
      </c>
    </row>
    <row r="967" spans="1:2" x14ac:dyDescent="0.25">
      <c r="A967" s="7">
        <v>962</v>
      </c>
      <c r="B967" s="7" t="str">
        <f>"00609465"</f>
        <v>00609465</v>
      </c>
    </row>
    <row r="968" spans="1:2" x14ac:dyDescent="0.25">
      <c r="A968" s="7">
        <v>963</v>
      </c>
      <c r="B968" s="7" t="str">
        <f>"00476329"</f>
        <v>00476329</v>
      </c>
    </row>
    <row r="969" spans="1:2" x14ac:dyDescent="0.25">
      <c r="A969" s="7">
        <v>964</v>
      </c>
      <c r="B969" s="7" t="str">
        <f>"201402000466"</f>
        <v>201402000466</v>
      </c>
    </row>
    <row r="970" spans="1:2" x14ac:dyDescent="0.25">
      <c r="A970" s="7">
        <v>965</v>
      </c>
      <c r="B970" s="7" t="str">
        <f>"201406007192"</f>
        <v>201406007192</v>
      </c>
    </row>
    <row r="971" spans="1:2" x14ac:dyDescent="0.25">
      <c r="A971" s="7">
        <v>966</v>
      </c>
      <c r="B971" s="7" t="str">
        <f>"201402007974"</f>
        <v>201402007974</v>
      </c>
    </row>
    <row r="972" spans="1:2" x14ac:dyDescent="0.25">
      <c r="A972" s="7">
        <v>967</v>
      </c>
      <c r="B972" s="7" t="str">
        <f>"00873792"</f>
        <v>00873792</v>
      </c>
    </row>
    <row r="973" spans="1:2" x14ac:dyDescent="0.25">
      <c r="A973" s="7">
        <v>968</v>
      </c>
      <c r="B973" s="7" t="str">
        <f>"200805000754"</f>
        <v>200805000754</v>
      </c>
    </row>
    <row r="974" spans="1:2" x14ac:dyDescent="0.25">
      <c r="A974" s="7">
        <v>969</v>
      </c>
      <c r="B974" s="7" t="str">
        <f>"201412002910"</f>
        <v>201412002910</v>
      </c>
    </row>
    <row r="975" spans="1:2" x14ac:dyDescent="0.25">
      <c r="A975" s="7">
        <v>970</v>
      </c>
      <c r="B975" s="7" t="str">
        <f>"200802002758"</f>
        <v>200802002758</v>
      </c>
    </row>
    <row r="976" spans="1:2" x14ac:dyDescent="0.25">
      <c r="A976" s="7">
        <v>971</v>
      </c>
      <c r="B976" s="7" t="str">
        <f>"201406002008"</f>
        <v>201406002008</v>
      </c>
    </row>
    <row r="977" spans="1:2" x14ac:dyDescent="0.25">
      <c r="A977" s="7">
        <v>972</v>
      </c>
      <c r="B977" s="7" t="str">
        <f>"00162234"</f>
        <v>00162234</v>
      </c>
    </row>
    <row r="978" spans="1:2" x14ac:dyDescent="0.25">
      <c r="A978" s="7">
        <v>973</v>
      </c>
      <c r="B978" s="7" t="str">
        <f>"200712000199"</f>
        <v>200712000199</v>
      </c>
    </row>
    <row r="979" spans="1:2" x14ac:dyDescent="0.25">
      <c r="A979" s="7">
        <v>974</v>
      </c>
      <c r="B979" s="7" t="str">
        <f>"00161018"</f>
        <v>00161018</v>
      </c>
    </row>
    <row r="980" spans="1:2" x14ac:dyDescent="0.25">
      <c r="A980" s="7">
        <v>975</v>
      </c>
      <c r="B980" s="7" t="str">
        <f>"201412006758"</f>
        <v>201412006758</v>
      </c>
    </row>
    <row r="981" spans="1:2" x14ac:dyDescent="0.25">
      <c r="A981" s="7">
        <v>976</v>
      </c>
      <c r="B981" s="7" t="str">
        <f>"00234048"</f>
        <v>00234048</v>
      </c>
    </row>
    <row r="982" spans="1:2" x14ac:dyDescent="0.25">
      <c r="A982" s="7">
        <v>977</v>
      </c>
      <c r="B982" s="7" t="str">
        <f>"201402001015"</f>
        <v>201402001015</v>
      </c>
    </row>
    <row r="983" spans="1:2" x14ac:dyDescent="0.25">
      <c r="A983" s="7">
        <v>978</v>
      </c>
      <c r="B983" s="7" t="str">
        <f>"00003979"</f>
        <v>00003979</v>
      </c>
    </row>
    <row r="984" spans="1:2" x14ac:dyDescent="0.25">
      <c r="A984" s="7">
        <v>979</v>
      </c>
      <c r="B984" s="7" t="str">
        <f>"00142613"</f>
        <v>00142613</v>
      </c>
    </row>
    <row r="985" spans="1:2" x14ac:dyDescent="0.25">
      <c r="A985" s="7">
        <v>980</v>
      </c>
      <c r="B985" s="7" t="str">
        <f>"00550385"</f>
        <v>00550385</v>
      </c>
    </row>
    <row r="986" spans="1:2" x14ac:dyDescent="0.25">
      <c r="A986" s="7">
        <v>981</v>
      </c>
      <c r="B986" s="7" t="str">
        <f>"00001352"</f>
        <v>00001352</v>
      </c>
    </row>
    <row r="987" spans="1:2" x14ac:dyDescent="0.25">
      <c r="A987" s="7">
        <v>982</v>
      </c>
      <c r="B987" s="7" t="str">
        <f>"200909000324"</f>
        <v>200909000324</v>
      </c>
    </row>
    <row r="988" spans="1:2" x14ac:dyDescent="0.25">
      <c r="A988" s="7">
        <v>983</v>
      </c>
      <c r="B988" s="7" t="str">
        <f>"00148083"</f>
        <v>00148083</v>
      </c>
    </row>
    <row r="989" spans="1:2" x14ac:dyDescent="0.25">
      <c r="A989" s="7">
        <v>984</v>
      </c>
      <c r="B989" s="7" t="str">
        <f>"201406004900"</f>
        <v>201406004900</v>
      </c>
    </row>
    <row r="990" spans="1:2" x14ac:dyDescent="0.25">
      <c r="A990" s="7">
        <v>985</v>
      </c>
      <c r="B990" s="7" t="str">
        <f>"00190787"</f>
        <v>00190787</v>
      </c>
    </row>
    <row r="991" spans="1:2" x14ac:dyDescent="0.25">
      <c r="A991" s="7">
        <v>986</v>
      </c>
      <c r="B991" s="7" t="str">
        <f>"201402002750"</f>
        <v>201402002750</v>
      </c>
    </row>
    <row r="992" spans="1:2" x14ac:dyDescent="0.25">
      <c r="A992" s="7">
        <v>987</v>
      </c>
      <c r="B992" s="7" t="str">
        <f>"200804000983"</f>
        <v>200804000983</v>
      </c>
    </row>
    <row r="993" spans="1:2" x14ac:dyDescent="0.25">
      <c r="A993" s="7">
        <v>988</v>
      </c>
      <c r="B993" s="7" t="str">
        <f>"00500721"</f>
        <v>00500721</v>
      </c>
    </row>
    <row r="994" spans="1:2" x14ac:dyDescent="0.25">
      <c r="A994" s="7">
        <v>989</v>
      </c>
      <c r="B994" s="7" t="str">
        <f>"00151935"</f>
        <v>00151935</v>
      </c>
    </row>
    <row r="995" spans="1:2" x14ac:dyDescent="0.25">
      <c r="A995" s="7">
        <v>990</v>
      </c>
      <c r="B995" s="7" t="str">
        <f>"201406010202"</f>
        <v>201406010202</v>
      </c>
    </row>
    <row r="996" spans="1:2" x14ac:dyDescent="0.25">
      <c r="A996" s="7">
        <v>991</v>
      </c>
      <c r="B996" s="7" t="str">
        <f>"00019764"</f>
        <v>00019764</v>
      </c>
    </row>
    <row r="997" spans="1:2" x14ac:dyDescent="0.25">
      <c r="A997" s="7">
        <v>992</v>
      </c>
      <c r="B997" s="7" t="str">
        <f>"00195652"</f>
        <v>00195652</v>
      </c>
    </row>
    <row r="998" spans="1:2" x14ac:dyDescent="0.25">
      <c r="A998" s="7">
        <v>993</v>
      </c>
      <c r="B998" s="7" t="str">
        <f>"00111445"</f>
        <v>00111445</v>
      </c>
    </row>
    <row r="999" spans="1:2" x14ac:dyDescent="0.25">
      <c r="A999" s="7">
        <v>994</v>
      </c>
      <c r="B999" s="7" t="str">
        <f>"00875128"</f>
        <v>00875128</v>
      </c>
    </row>
    <row r="1000" spans="1:2" x14ac:dyDescent="0.25">
      <c r="A1000" s="7">
        <v>995</v>
      </c>
      <c r="B1000" s="7" t="str">
        <f>"201412006720"</f>
        <v>201412006720</v>
      </c>
    </row>
    <row r="1001" spans="1:2" x14ac:dyDescent="0.25">
      <c r="A1001" s="7">
        <v>996</v>
      </c>
      <c r="B1001" s="7" t="str">
        <f>"00157915"</f>
        <v>00157915</v>
      </c>
    </row>
    <row r="1002" spans="1:2" x14ac:dyDescent="0.25">
      <c r="A1002" s="7">
        <v>997</v>
      </c>
      <c r="B1002" s="7" t="str">
        <f>"201604005954"</f>
        <v>201604005954</v>
      </c>
    </row>
    <row r="1003" spans="1:2" x14ac:dyDescent="0.25">
      <c r="A1003" s="7">
        <v>998</v>
      </c>
      <c r="B1003" s="7" t="str">
        <f>"201411002337"</f>
        <v>201411002337</v>
      </c>
    </row>
    <row r="1004" spans="1:2" x14ac:dyDescent="0.25">
      <c r="A1004" s="7">
        <v>999</v>
      </c>
      <c r="B1004" s="7" t="str">
        <f>"00189536"</f>
        <v>00189536</v>
      </c>
    </row>
    <row r="1005" spans="1:2" x14ac:dyDescent="0.25">
      <c r="A1005" s="7">
        <v>1000</v>
      </c>
      <c r="B1005" s="7" t="str">
        <f>"201406012736"</f>
        <v>201406012736</v>
      </c>
    </row>
    <row r="1006" spans="1:2" x14ac:dyDescent="0.25">
      <c r="A1006" s="7">
        <v>1001</v>
      </c>
      <c r="B1006" s="7" t="str">
        <f>"00148712"</f>
        <v>00148712</v>
      </c>
    </row>
    <row r="1007" spans="1:2" x14ac:dyDescent="0.25">
      <c r="A1007" s="7">
        <v>1002</v>
      </c>
      <c r="B1007" s="7" t="str">
        <f>"00442753"</f>
        <v>00442753</v>
      </c>
    </row>
    <row r="1008" spans="1:2" x14ac:dyDescent="0.25">
      <c r="A1008" s="7">
        <v>1003</v>
      </c>
      <c r="B1008" s="7" t="str">
        <f>"200805000098"</f>
        <v>200805000098</v>
      </c>
    </row>
    <row r="1009" spans="1:2" x14ac:dyDescent="0.25">
      <c r="A1009" s="7">
        <v>1004</v>
      </c>
      <c r="B1009" s="7" t="str">
        <f>"00342174"</f>
        <v>00342174</v>
      </c>
    </row>
    <row r="1010" spans="1:2" x14ac:dyDescent="0.25">
      <c r="A1010" s="7">
        <v>1005</v>
      </c>
      <c r="B1010" s="7" t="str">
        <f>"201406014112"</f>
        <v>201406014112</v>
      </c>
    </row>
    <row r="1011" spans="1:2" x14ac:dyDescent="0.25">
      <c r="A1011" s="7">
        <v>1006</v>
      </c>
      <c r="B1011" s="7" t="str">
        <f>"00874401"</f>
        <v>00874401</v>
      </c>
    </row>
    <row r="1012" spans="1:2" x14ac:dyDescent="0.25">
      <c r="A1012" s="7">
        <v>1007</v>
      </c>
      <c r="B1012" s="7" t="str">
        <f>"200904000466"</f>
        <v>200904000466</v>
      </c>
    </row>
    <row r="1013" spans="1:2" x14ac:dyDescent="0.25">
      <c r="A1013" s="7">
        <v>1008</v>
      </c>
      <c r="B1013" s="7" t="str">
        <f>"201406003033"</f>
        <v>201406003033</v>
      </c>
    </row>
    <row r="1014" spans="1:2" x14ac:dyDescent="0.25">
      <c r="A1014" s="7">
        <v>1009</v>
      </c>
      <c r="B1014" s="7" t="str">
        <f>"201512001635"</f>
        <v>201512001635</v>
      </c>
    </row>
    <row r="1015" spans="1:2" x14ac:dyDescent="0.25">
      <c r="A1015" s="7">
        <v>1010</v>
      </c>
      <c r="B1015" s="7" t="str">
        <f>"00366199"</f>
        <v>00366199</v>
      </c>
    </row>
    <row r="1016" spans="1:2" x14ac:dyDescent="0.25">
      <c r="A1016" s="7">
        <v>1011</v>
      </c>
      <c r="B1016" s="7" t="str">
        <f>"201406013029"</f>
        <v>201406013029</v>
      </c>
    </row>
    <row r="1017" spans="1:2" x14ac:dyDescent="0.25">
      <c r="A1017" s="7">
        <v>1012</v>
      </c>
      <c r="B1017" s="7" t="str">
        <f>"200802008089"</f>
        <v>200802008089</v>
      </c>
    </row>
    <row r="1018" spans="1:2" x14ac:dyDescent="0.25">
      <c r="A1018" s="7">
        <v>1013</v>
      </c>
      <c r="B1018" s="7" t="str">
        <f>"200712005994"</f>
        <v>200712005994</v>
      </c>
    </row>
    <row r="1019" spans="1:2" x14ac:dyDescent="0.25">
      <c r="A1019" s="7">
        <v>1014</v>
      </c>
      <c r="B1019" s="7" t="str">
        <f>"00790126"</f>
        <v>00790126</v>
      </c>
    </row>
    <row r="1020" spans="1:2" x14ac:dyDescent="0.25">
      <c r="A1020" s="7">
        <v>1015</v>
      </c>
      <c r="B1020" s="7" t="str">
        <f>"00466812"</f>
        <v>00466812</v>
      </c>
    </row>
    <row r="1021" spans="1:2" x14ac:dyDescent="0.25">
      <c r="A1021" s="7">
        <v>1016</v>
      </c>
      <c r="B1021" s="7" t="str">
        <f>"201411001494"</f>
        <v>201411001494</v>
      </c>
    </row>
    <row r="1022" spans="1:2" x14ac:dyDescent="0.25">
      <c r="A1022" s="7">
        <v>1017</v>
      </c>
      <c r="B1022" s="7" t="str">
        <f>"201405000960"</f>
        <v>201405000960</v>
      </c>
    </row>
    <row r="1023" spans="1:2" x14ac:dyDescent="0.25">
      <c r="A1023" s="7">
        <v>1018</v>
      </c>
      <c r="B1023" s="7" t="str">
        <f>"00718369"</f>
        <v>00718369</v>
      </c>
    </row>
    <row r="1024" spans="1:2" x14ac:dyDescent="0.25">
      <c r="A1024" s="7">
        <v>1019</v>
      </c>
      <c r="B1024" s="7" t="str">
        <f>"00796657"</f>
        <v>00796657</v>
      </c>
    </row>
    <row r="1025" spans="1:2" x14ac:dyDescent="0.25">
      <c r="A1025" s="7">
        <v>1020</v>
      </c>
      <c r="B1025" s="7" t="str">
        <f>"201406009887"</f>
        <v>201406009887</v>
      </c>
    </row>
    <row r="1026" spans="1:2" x14ac:dyDescent="0.25">
      <c r="A1026" s="7">
        <v>1021</v>
      </c>
      <c r="B1026" s="7" t="str">
        <f>"200801001559"</f>
        <v>200801001559</v>
      </c>
    </row>
    <row r="1027" spans="1:2" x14ac:dyDescent="0.25">
      <c r="A1027" s="7">
        <v>1022</v>
      </c>
      <c r="B1027" s="7" t="str">
        <f>"201411001102"</f>
        <v>201411001102</v>
      </c>
    </row>
    <row r="1028" spans="1:2" x14ac:dyDescent="0.25">
      <c r="A1028" s="7">
        <v>1023</v>
      </c>
      <c r="B1028" s="7" t="str">
        <f>"00173523"</f>
        <v>00173523</v>
      </c>
    </row>
    <row r="1029" spans="1:2" x14ac:dyDescent="0.25">
      <c r="A1029" s="7">
        <v>1024</v>
      </c>
      <c r="B1029" s="7" t="str">
        <f>"00761835"</f>
        <v>00761835</v>
      </c>
    </row>
    <row r="1030" spans="1:2" x14ac:dyDescent="0.25">
      <c r="A1030" s="7">
        <v>1025</v>
      </c>
      <c r="B1030" s="7" t="str">
        <f>"00482768"</f>
        <v>00482768</v>
      </c>
    </row>
    <row r="1031" spans="1:2" x14ac:dyDescent="0.25">
      <c r="A1031" s="7">
        <v>1026</v>
      </c>
      <c r="B1031" s="7" t="str">
        <f>"200803000779"</f>
        <v>200803000779</v>
      </c>
    </row>
    <row r="1032" spans="1:2" x14ac:dyDescent="0.25">
      <c r="A1032" s="7">
        <v>1027</v>
      </c>
      <c r="B1032" s="7" t="str">
        <f>"200802004949"</f>
        <v>200802004949</v>
      </c>
    </row>
    <row r="1033" spans="1:2" x14ac:dyDescent="0.25">
      <c r="A1033" s="7">
        <v>1028</v>
      </c>
      <c r="B1033" s="7" t="str">
        <f>"00730451"</f>
        <v>00730451</v>
      </c>
    </row>
    <row r="1034" spans="1:2" x14ac:dyDescent="0.25">
      <c r="A1034" s="7">
        <v>1029</v>
      </c>
      <c r="B1034" s="7" t="str">
        <f>"00758255"</f>
        <v>00758255</v>
      </c>
    </row>
    <row r="1035" spans="1:2" x14ac:dyDescent="0.25">
      <c r="A1035" s="7">
        <v>1030</v>
      </c>
      <c r="B1035" s="7" t="str">
        <f>"00163866"</f>
        <v>00163866</v>
      </c>
    </row>
    <row r="1036" spans="1:2" x14ac:dyDescent="0.25">
      <c r="A1036" s="7">
        <v>1031</v>
      </c>
      <c r="B1036" s="7" t="str">
        <f>"201511006966"</f>
        <v>201511006966</v>
      </c>
    </row>
    <row r="1037" spans="1:2" x14ac:dyDescent="0.25">
      <c r="A1037" s="7">
        <v>1032</v>
      </c>
      <c r="B1037" s="7" t="str">
        <f>"201406014434"</f>
        <v>201406014434</v>
      </c>
    </row>
    <row r="1038" spans="1:2" x14ac:dyDescent="0.25">
      <c r="A1038" s="7">
        <v>1033</v>
      </c>
      <c r="B1038" s="7" t="str">
        <f>"00036343"</f>
        <v>00036343</v>
      </c>
    </row>
    <row r="1039" spans="1:2" x14ac:dyDescent="0.25">
      <c r="A1039" s="7">
        <v>1034</v>
      </c>
      <c r="B1039" s="7" t="str">
        <f>"201605000027"</f>
        <v>201605000027</v>
      </c>
    </row>
    <row r="1040" spans="1:2" x14ac:dyDescent="0.25">
      <c r="A1040" s="7">
        <v>1035</v>
      </c>
      <c r="B1040" s="7" t="str">
        <f>"200712000927"</f>
        <v>200712000927</v>
      </c>
    </row>
    <row r="1041" spans="1:2" x14ac:dyDescent="0.25">
      <c r="A1041" s="7">
        <v>1036</v>
      </c>
      <c r="B1041" s="7" t="str">
        <f>"201405000626"</f>
        <v>201405000626</v>
      </c>
    </row>
    <row r="1042" spans="1:2" x14ac:dyDescent="0.25">
      <c r="A1042" s="7">
        <v>1037</v>
      </c>
      <c r="B1042" s="7" t="str">
        <f>"00597789"</f>
        <v>00597789</v>
      </c>
    </row>
    <row r="1043" spans="1:2" x14ac:dyDescent="0.25">
      <c r="A1043" s="7">
        <v>1038</v>
      </c>
      <c r="B1043" s="7" t="str">
        <f>"00222371"</f>
        <v>00222371</v>
      </c>
    </row>
    <row r="1044" spans="1:2" x14ac:dyDescent="0.25">
      <c r="A1044" s="7">
        <v>1039</v>
      </c>
      <c r="B1044" s="7" t="str">
        <f>"00601368"</f>
        <v>00601368</v>
      </c>
    </row>
    <row r="1045" spans="1:2" x14ac:dyDescent="0.25">
      <c r="A1045" s="7">
        <v>1040</v>
      </c>
      <c r="B1045" s="7" t="str">
        <f>"200801009812"</f>
        <v>200801009812</v>
      </c>
    </row>
    <row r="1046" spans="1:2" x14ac:dyDescent="0.25">
      <c r="A1046" s="7">
        <v>1041</v>
      </c>
      <c r="B1046" s="7" t="str">
        <f>"201411002251"</f>
        <v>201411002251</v>
      </c>
    </row>
    <row r="1047" spans="1:2" x14ac:dyDescent="0.25">
      <c r="A1047" s="7">
        <v>1042</v>
      </c>
      <c r="B1047" s="7" t="str">
        <f>"00875715"</f>
        <v>00875715</v>
      </c>
    </row>
    <row r="1048" spans="1:2" x14ac:dyDescent="0.25">
      <c r="A1048" s="7">
        <v>1043</v>
      </c>
      <c r="B1048" s="7" t="str">
        <f>"00715553"</f>
        <v>00715553</v>
      </c>
    </row>
    <row r="1049" spans="1:2" x14ac:dyDescent="0.25">
      <c r="A1049" s="7">
        <v>1044</v>
      </c>
      <c r="B1049" s="7" t="str">
        <f>"201506002546"</f>
        <v>201506002546</v>
      </c>
    </row>
    <row r="1050" spans="1:2" x14ac:dyDescent="0.25">
      <c r="A1050" s="7">
        <v>1045</v>
      </c>
      <c r="B1050" s="7" t="str">
        <f>"00351187"</f>
        <v>00351187</v>
      </c>
    </row>
    <row r="1051" spans="1:2" x14ac:dyDescent="0.25">
      <c r="A1051" s="7">
        <v>1046</v>
      </c>
      <c r="B1051" s="7" t="str">
        <f>"00276852"</f>
        <v>00276852</v>
      </c>
    </row>
    <row r="1052" spans="1:2" x14ac:dyDescent="0.25">
      <c r="A1052" s="7">
        <v>1047</v>
      </c>
      <c r="B1052" s="7" t="str">
        <f>"201406014735"</f>
        <v>201406014735</v>
      </c>
    </row>
    <row r="1053" spans="1:2" x14ac:dyDescent="0.25">
      <c r="A1053" s="7">
        <v>1048</v>
      </c>
      <c r="B1053" s="7" t="str">
        <f>"00833466"</f>
        <v>00833466</v>
      </c>
    </row>
    <row r="1054" spans="1:2" x14ac:dyDescent="0.25">
      <c r="A1054" s="7">
        <v>1049</v>
      </c>
      <c r="B1054" s="7" t="str">
        <f>"00462284"</f>
        <v>00462284</v>
      </c>
    </row>
    <row r="1055" spans="1:2" x14ac:dyDescent="0.25">
      <c r="A1055" s="7">
        <v>1050</v>
      </c>
      <c r="B1055" s="7" t="str">
        <f>"201405002089"</f>
        <v>201405002089</v>
      </c>
    </row>
    <row r="1056" spans="1:2" x14ac:dyDescent="0.25">
      <c r="A1056" s="7">
        <v>1051</v>
      </c>
      <c r="B1056" s="7" t="str">
        <f>"201406018949"</f>
        <v>201406018949</v>
      </c>
    </row>
    <row r="1057" spans="1:2" x14ac:dyDescent="0.25">
      <c r="A1057" s="7">
        <v>1052</v>
      </c>
      <c r="B1057" s="7" t="str">
        <f>"201406018187"</f>
        <v>201406018187</v>
      </c>
    </row>
    <row r="1058" spans="1:2" x14ac:dyDescent="0.25">
      <c r="A1058" s="7">
        <v>1053</v>
      </c>
      <c r="B1058" s="7" t="str">
        <f>"00158093"</f>
        <v>00158093</v>
      </c>
    </row>
    <row r="1059" spans="1:2" x14ac:dyDescent="0.25">
      <c r="A1059" s="7">
        <v>1054</v>
      </c>
      <c r="B1059" s="7" t="str">
        <f>"201402002180"</f>
        <v>201402002180</v>
      </c>
    </row>
    <row r="1060" spans="1:2" x14ac:dyDescent="0.25">
      <c r="A1060" s="7">
        <v>1055</v>
      </c>
      <c r="B1060" s="7" t="str">
        <f>"201511022732"</f>
        <v>201511022732</v>
      </c>
    </row>
    <row r="1061" spans="1:2" x14ac:dyDescent="0.25">
      <c r="A1061" s="7">
        <v>1056</v>
      </c>
      <c r="B1061" s="7" t="str">
        <f>"201402002055"</f>
        <v>201402002055</v>
      </c>
    </row>
    <row r="1062" spans="1:2" x14ac:dyDescent="0.25">
      <c r="A1062" s="7">
        <v>1057</v>
      </c>
      <c r="B1062" s="7" t="str">
        <f>"200712002133"</f>
        <v>200712002133</v>
      </c>
    </row>
    <row r="1063" spans="1:2" x14ac:dyDescent="0.25">
      <c r="A1063" s="7">
        <v>1058</v>
      </c>
      <c r="B1063" s="7" t="str">
        <f>"200808000674"</f>
        <v>200808000674</v>
      </c>
    </row>
    <row r="1064" spans="1:2" x14ac:dyDescent="0.25">
      <c r="A1064" s="7">
        <v>1059</v>
      </c>
      <c r="B1064" s="7" t="str">
        <f>"00452492"</f>
        <v>00452492</v>
      </c>
    </row>
    <row r="1065" spans="1:2" x14ac:dyDescent="0.25">
      <c r="A1065" s="7">
        <v>1060</v>
      </c>
      <c r="B1065" s="7" t="str">
        <f>"200712005777"</f>
        <v>200712005777</v>
      </c>
    </row>
    <row r="1066" spans="1:2" x14ac:dyDescent="0.25">
      <c r="A1066" s="7">
        <v>1061</v>
      </c>
      <c r="B1066" s="7" t="str">
        <f>"201410010535"</f>
        <v>201410010535</v>
      </c>
    </row>
    <row r="1067" spans="1:2" x14ac:dyDescent="0.25">
      <c r="A1067" s="7">
        <v>1062</v>
      </c>
      <c r="B1067" s="7" t="str">
        <f>"201406009759"</f>
        <v>201406009759</v>
      </c>
    </row>
    <row r="1068" spans="1:2" x14ac:dyDescent="0.25">
      <c r="A1068" s="7">
        <v>1063</v>
      </c>
      <c r="B1068" s="7" t="str">
        <f>"200806001002"</f>
        <v>200806001002</v>
      </c>
    </row>
    <row r="1069" spans="1:2" x14ac:dyDescent="0.25">
      <c r="A1069" s="7">
        <v>1064</v>
      </c>
      <c r="B1069" s="7" t="str">
        <f>"00551541"</f>
        <v>00551541</v>
      </c>
    </row>
    <row r="1070" spans="1:2" x14ac:dyDescent="0.25">
      <c r="A1070" s="7">
        <v>1065</v>
      </c>
      <c r="B1070" s="7" t="str">
        <f>"201405001546"</f>
        <v>201405001546</v>
      </c>
    </row>
    <row r="1071" spans="1:2" x14ac:dyDescent="0.25">
      <c r="A1071" s="7">
        <v>1066</v>
      </c>
      <c r="B1071" s="7" t="str">
        <f>"201511026185"</f>
        <v>201511026185</v>
      </c>
    </row>
    <row r="1072" spans="1:2" x14ac:dyDescent="0.25">
      <c r="A1072" s="7">
        <v>1067</v>
      </c>
      <c r="B1072" s="7" t="str">
        <f>"201511040614"</f>
        <v>201511040614</v>
      </c>
    </row>
    <row r="1073" spans="1:2" x14ac:dyDescent="0.25">
      <c r="A1073" s="7">
        <v>1068</v>
      </c>
      <c r="B1073" s="7" t="str">
        <f>"00012180"</f>
        <v>00012180</v>
      </c>
    </row>
    <row r="1074" spans="1:2" x14ac:dyDescent="0.25">
      <c r="A1074" s="7">
        <v>1069</v>
      </c>
      <c r="B1074" s="7" t="str">
        <f>"200812000463"</f>
        <v>200812000463</v>
      </c>
    </row>
    <row r="1075" spans="1:2" x14ac:dyDescent="0.25">
      <c r="A1075" s="7">
        <v>1070</v>
      </c>
      <c r="B1075" s="7" t="str">
        <f>"00873355"</f>
        <v>00873355</v>
      </c>
    </row>
    <row r="1076" spans="1:2" x14ac:dyDescent="0.25">
      <c r="A1076" s="7">
        <v>1071</v>
      </c>
      <c r="B1076" s="7" t="str">
        <f>"00870919"</f>
        <v>00870919</v>
      </c>
    </row>
    <row r="1077" spans="1:2" x14ac:dyDescent="0.25">
      <c r="A1077" s="7">
        <v>1072</v>
      </c>
      <c r="B1077" s="7" t="str">
        <f>"00228709"</f>
        <v>00228709</v>
      </c>
    </row>
    <row r="1078" spans="1:2" x14ac:dyDescent="0.25">
      <c r="A1078" s="7">
        <v>1073</v>
      </c>
      <c r="B1078" s="7" t="str">
        <f>"201511004569"</f>
        <v>201511004569</v>
      </c>
    </row>
    <row r="1079" spans="1:2" x14ac:dyDescent="0.25">
      <c r="A1079" s="7">
        <v>1074</v>
      </c>
      <c r="B1079" s="7" t="str">
        <f>"201511010898"</f>
        <v>201511010898</v>
      </c>
    </row>
    <row r="1080" spans="1:2" x14ac:dyDescent="0.25">
      <c r="A1080" s="7">
        <v>1075</v>
      </c>
      <c r="B1080" s="7" t="str">
        <f>"00191648"</f>
        <v>00191648</v>
      </c>
    </row>
    <row r="1081" spans="1:2" x14ac:dyDescent="0.25">
      <c r="A1081" s="7">
        <v>1076</v>
      </c>
      <c r="B1081" s="7" t="str">
        <f>"00728302"</f>
        <v>00728302</v>
      </c>
    </row>
    <row r="1082" spans="1:2" x14ac:dyDescent="0.25">
      <c r="A1082" s="7">
        <v>1077</v>
      </c>
      <c r="B1082" s="7" t="str">
        <f>"00407365"</f>
        <v>00407365</v>
      </c>
    </row>
    <row r="1083" spans="1:2" x14ac:dyDescent="0.25">
      <c r="A1083" s="7">
        <v>1078</v>
      </c>
      <c r="B1083" s="7" t="str">
        <f>"201511042996"</f>
        <v>201511042996</v>
      </c>
    </row>
    <row r="1084" spans="1:2" x14ac:dyDescent="0.25">
      <c r="A1084" s="7">
        <v>1079</v>
      </c>
      <c r="B1084" s="7" t="str">
        <f>"201511034476"</f>
        <v>201511034476</v>
      </c>
    </row>
    <row r="1085" spans="1:2" x14ac:dyDescent="0.25">
      <c r="A1085" s="7">
        <v>1080</v>
      </c>
      <c r="B1085" s="7" t="str">
        <f>"00465479"</f>
        <v>00465479</v>
      </c>
    </row>
    <row r="1086" spans="1:2" x14ac:dyDescent="0.25">
      <c r="A1086" s="7">
        <v>1081</v>
      </c>
      <c r="B1086" s="7" t="str">
        <f>"00320979"</f>
        <v>00320979</v>
      </c>
    </row>
    <row r="1087" spans="1:2" x14ac:dyDescent="0.25">
      <c r="A1087" s="7">
        <v>1082</v>
      </c>
      <c r="B1087" s="7" t="str">
        <f>"200712002406"</f>
        <v>200712002406</v>
      </c>
    </row>
    <row r="1088" spans="1:2" x14ac:dyDescent="0.25">
      <c r="A1088" s="7">
        <v>1083</v>
      </c>
      <c r="B1088" s="7" t="str">
        <f>"00198000"</f>
        <v>00198000</v>
      </c>
    </row>
    <row r="1089" spans="1:2" x14ac:dyDescent="0.25">
      <c r="A1089" s="7">
        <v>1084</v>
      </c>
      <c r="B1089" s="7" t="str">
        <f>"201407000264"</f>
        <v>201407000264</v>
      </c>
    </row>
    <row r="1090" spans="1:2" x14ac:dyDescent="0.25">
      <c r="A1090" s="7">
        <v>1085</v>
      </c>
      <c r="B1090" s="7" t="str">
        <f>"00194066"</f>
        <v>00194066</v>
      </c>
    </row>
    <row r="1091" spans="1:2" x14ac:dyDescent="0.25">
      <c r="A1091" s="7">
        <v>1086</v>
      </c>
      <c r="B1091" s="7" t="str">
        <f>"00873306"</f>
        <v>00873306</v>
      </c>
    </row>
    <row r="1092" spans="1:2" x14ac:dyDescent="0.25">
      <c r="A1092" s="7">
        <v>1087</v>
      </c>
      <c r="B1092" s="7" t="str">
        <f>"00502202"</f>
        <v>00502202</v>
      </c>
    </row>
    <row r="1093" spans="1:2" x14ac:dyDescent="0.25">
      <c r="A1093" s="7">
        <v>1088</v>
      </c>
      <c r="B1093" s="7" t="str">
        <f>"201401002525"</f>
        <v>201401002525</v>
      </c>
    </row>
    <row r="1094" spans="1:2" x14ac:dyDescent="0.25">
      <c r="A1094" s="7">
        <v>1089</v>
      </c>
      <c r="B1094" s="7" t="str">
        <f>"200801005016"</f>
        <v>200801005016</v>
      </c>
    </row>
    <row r="1095" spans="1:2" x14ac:dyDescent="0.25">
      <c r="A1095" s="7">
        <v>1090</v>
      </c>
      <c r="B1095" s="7" t="str">
        <f>"200801008370"</f>
        <v>200801008370</v>
      </c>
    </row>
    <row r="1096" spans="1:2" x14ac:dyDescent="0.25">
      <c r="A1096" s="7">
        <v>1091</v>
      </c>
      <c r="B1096" s="7" t="str">
        <f>"00366644"</f>
        <v>00366644</v>
      </c>
    </row>
    <row r="1097" spans="1:2" x14ac:dyDescent="0.25">
      <c r="A1097" s="7">
        <v>1092</v>
      </c>
      <c r="B1097" s="7" t="str">
        <f>"200801002583"</f>
        <v>200801002583</v>
      </c>
    </row>
    <row r="1098" spans="1:2" x14ac:dyDescent="0.25">
      <c r="A1098" s="7">
        <v>1093</v>
      </c>
      <c r="B1098" s="7" t="str">
        <f>"200801009548"</f>
        <v>200801009548</v>
      </c>
    </row>
    <row r="1099" spans="1:2" x14ac:dyDescent="0.25">
      <c r="A1099" s="7">
        <v>1094</v>
      </c>
      <c r="B1099" s="7" t="str">
        <f>"201405001345"</f>
        <v>201405001345</v>
      </c>
    </row>
    <row r="1100" spans="1:2" x14ac:dyDescent="0.25">
      <c r="A1100" s="7">
        <v>1095</v>
      </c>
      <c r="B1100" s="7" t="str">
        <f>"201406014289"</f>
        <v>201406014289</v>
      </c>
    </row>
    <row r="1101" spans="1:2" x14ac:dyDescent="0.25">
      <c r="A1101" s="7">
        <v>1096</v>
      </c>
      <c r="B1101" s="7" t="str">
        <f>"00503914"</f>
        <v>00503914</v>
      </c>
    </row>
    <row r="1102" spans="1:2" x14ac:dyDescent="0.25">
      <c r="A1102" s="7">
        <v>1097</v>
      </c>
      <c r="B1102" s="7" t="str">
        <f>"201406002440"</f>
        <v>201406002440</v>
      </c>
    </row>
    <row r="1103" spans="1:2" x14ac:dyDescent="0.25">
      <c r="A1103" s="7">
        <v>1098</v>
      </c>
      <c r="B1103" s="7" t="str">
        <f>"00207644"</f>
        <v>00207644</v>
      </c>
    </row>
    <row r="1104" spans="1:2" x14ac:dyDescent="0.25">
      <c r="A1104" s="7">
        <v>1099</v>
      </c>
      <c r="B1104" s="7" t="str">
        <f>"200801005053"</f>
        <v>200801005053</v>
      </c>
    </row>
    <row r="1105" spans="1:2" x14ac:dyDescent="0.25">
      <c r="A1105" s="7">
        <v>1100</v>
      </c>
      <c r="B1105" s="7" t="str">
        <f>"00231497"</f>
        <v>00231497</v>
      </c>
    </row>
    <row r="1106" spans="1:2" x14ac:dyDescent="0.25">
      <c r="A1106" s="7">
        <v>1101</v>
      </c>
      <c r="B1106" s="7" t="str">
        <f>"00150088"</f>
        <v>00150088</v>
      </c>
    </row>
    <row r="1107" spans="1:2" x14ac:dyDescent="0.25">
      <c r="A1107" s="7">
        <v>1102</v>
      </c>
      <c r="B1107" s="7" t="str">
        <f>"201405001615"</f>
        <v>201405001615</v>
      </c>
    </row>
    <row r="1108" spans="1:2" x14ac:dyDescent="0.25">
      <c r="A1108" s="7">
        <v>1103</v>
      </c>
      <c r="B1108" s="7" t="str">
        <f>"00831517"</f>
        <v>00831517</v>
      </c>
    </row>
    <row r="1109" spans="1:2" x14ac:dyDescent="0.25">
      <c r="A1109" s="7">
        <v>1104</v>
      </c>
      <c r="B1109" s="7" t="str">
        <f>"201412006996"</f>
        <v>201412006996</v>
      </c>
    </row>
    <row r="1110" spans="1:2" x14ac:dyDescent="0.25">
      <c r="A1110" s="7">
        <v>1105</v>
      </c>
      <c r="B1110" s="7" t="str">
        <f>"200712003799"</f>
        <v>200712003799</v>
      </c>
    </row>
    <row r="1111" spans="1:2" x14ac:dyDescent="0.25">
      <c r="A1111" s="7">
        <v>1106</v>
      </c>
      <c r="B1111" s="7" t="str">
        <f>"200802000997"</f>
        <v>200802000997</v>
      </c>
    </row>
    <row r="1112" spans="1:2" x14ac:dyDescent="0.25">
      <c r="A1112" s="7">
        <v>1107</v>
      </c>
      <c r="B1112" s="7" t="str">
        <f>"201406014869"</f>
        <v>201406014869</v>
      </c>
    </row>
    <row r="1113" spans="1:2" x14ac:dyDescent="0.25">
      <c r="A1113" s="7">
        <v>1108</v>
      </c>
      <c r="B1113" s="7" t="str">
        <f>"201406017384"</f>
        <v>201406017384</v>
      </c>
    </row>
    <row r="1114" spans="1:2" x14ac:dyDescent="0.25">
      <c r="A1114" s="7">
        <v>1109</v>
      </c>
      <c r="B1114" s="7" t="str">
        <f>"00197721"</f>
        <v>00197721</v>
      </c>
    </row>
    <row r="1115" spans="1:2" x14ac:dyDescent="0.25">
      <c r="A1115" s="7">
        <v>1110</v>
      </c>
      <c r="B1115" s="7" t="str">
        <f>"201511022435"</f>
        <v>201511022435</v>
      </c>
    </row>
    <row r="1116" spans="1:2" x14ac:dyDescent="0.25">
      <c r="A1116" s="7">
        <v>1111</v>
      </c>
      <c r="B1116" s="7" t="str">
        <f>"00867692"</f>
        <v>00867692</v>
      </c>
    </row>
    <row r="1117" spans="1:2" x14ac:dyDescent="0.25">
      <c r="A1117" s="7">
        <v>1112</v>
      </c>
      <c r="B1117" s="7" t="str">
        <f>"200801001403"</f>
        <v>200801001403</v>
      </c>
    </row>
    <row r="1118" spans="1:2" x14ac:dyDescent="0.25">
      <c r="A1118" s="7">
        <v>1113</v>
      </c>
      <c r="B1118" s="7" t="str">
        <f>"201406004512"</f>
        <v>201406004512</v>
      </c>
    </row>
    <row r="1119" spans="1:2" x14ac:dyDescent="0.25">
      <c r="A1119" s="7">
        <v>1114</v>
      </c>
      <c r="B1119" s="7" t="str">
        <f>"00160364"</f>
        <v>00160364</v>
      </c>
    </row>
    <row r="1120" spans="1:2" x14ac:dyDescent="0.25">
      <c r="A1120" s="7">
        <v>1115</v>
      </c>
      <c r="B1120" s="7" t="str">
        <f>"00088520"</f>
        <v>00088520</v>
      </c>
    </row>
    <row r="1121" spans="1:2" x14ac:dyDescent="0.25">
      <c r="A1121" s="7">
        <v>1116</v>
      </c>
      <c r="B1121" s="7" t="str">
        <f>"00497311"</f>
        <v>00497311</v>
      </c>
    </row>
    <row r="1122" spans="1:2" x14ac:dyDescent="0.25">
      <c r="A1122" s="7">
        <v>1117</v>
      </c>
      <c r="B1122" s="7" t="str">
        <f>"00763742"</f>
        <v>00763742</v>
      </c>
    </row>
    <row r="1123" spans="1:2" x14ac:dyDescent="0.25">
      <c r="A1123" s="7">
        <v>1118</v>
      </c>
      <c r="B1123" s="7" t="str">
        <f>"00551255"</f>
        <v>00551255</v>
      </c>
    </row>
    <row r="1124" spans="1:2" x14ac:dyDescent="0.25">
      <c r="A1124" s="7">
        <v>1119</v>
      </c>
      <c r="B1124" s="7" t="str">
        <f>"00242010"</f>
        <v>00242010</v>
      </c>
    </row>
    <row r="1125" spans="1:2" x14ac:dyDescent="0.25">
      <c r="A1125" s="7">
        <v>1120</v>
      </c>
      <c r="B1125" s="7" t="str">
        <f>"00791626"</f>
        <v>00791626</v>
      </c>
    </row>
    <row r="1126" spans="1:2" x14ac:dyDescent="0.25">
      <c r="A1126" s="7">
        <v>1121</v>
      </c>
      <c r="B1126" s="7" t="str">
        <f>"00154780"</f>
        <v>00154780</v>
      </c>
    </row>
    <row r="1127" spans="1:2" x14ac:dyDescent="0.25">
      <c r="A1127" s="7">
        <v>1122</v>
      </c>
      <c r="B1127" s="7" t="str">
        <f>"201511023232"</f>
        <v>201511023232</v>
      </c>
    </row>
    <row r="1128" spans="1:2" x14ac:dyDescent="0.25">
      <c r="A1128" s="7">
        <v>1123</v>
      </c>
      <c r="B1128" s="7" t="str">
        <f>"00548972"</f>
        <v>00548972</v>
      </c>
    </row>
    <row r="1129" spans="1:2" x14ac:dyDescent="0.25">
      <c r="A1129" s="7">
        <v>1124</v>
      </c>
      <c r="B1129" s="7" t="str">
        <f>"201511022845"</f>
        <v>201511022845</v>
      </c>
    </row>
    <row r="1130" spans="1:2" x14ac:dyDescent="0.25">
      <c r="A1130" s="7">
        <v>1125</v>
      </c>
      <c r="B1130" s="7" t="str">
        <f>"00147684"</f>
        <v>00147684</v>
      </c>
    </row>
    <row r="1131" spans="1:2" x14ac:dyDescent="0.25">
      <c r="A1131" s="7">
        <v>1126</v>
      </c>
      <c r="B1131" s="7" t="str">
        <f>"00778365"</f>
        <v>00778365</v>
      </c>
    </row>
    <row r="1132" spans="1:2" x14ac:dyDescent="0.25">
      <c r="A1132" s="7">
        <v>1127</v>
      </c>
      <c r="B1132" s="7" t="str">
        <f>"00150009"</f>
        <v>00150009</v>
      </c>
    </row>
    <row r="1133" spans="1:2" x14ac:dyDescent="0.25">
      <c r="A1133" s="7">
        <v>1128</v>
      </c>
      <c r="B1133" s="7" t="str">
        <f>"201402002756"</f>
        <v>201402002756</v>
      </c>
    </row>
    <row r="1134" spans="1:2" x14ac:dyDescent="0.25">
      <c r="A1134" s="7">
        <v>1129</v>
      </c>
      <c r="B1134" s="7" t="str">
        <f>"201304001808"</f>
        <v>201304001808</v>
      </c>
    </row>
    <row r="1135" spans="1:2" x14ac:dyDescent="0.25">
      <c r="A1135" s="7">
        <v>1130</v>
      </c>
      <c r="B1135" s="7" t="str">
        <f>"00785905"</f>
        <v>00785905</v>
      </c>
    </row>
    <row r="1136" spans="1:2" x14ac:dyDescent="0.25">
      <c r="A1136" s="7">
        <v>1131</v>
      </c>
      <c r="B1136" s="7" t="str">
        <f>"201402010104"</f>
        <v>201402010104</v>
      </c>
    </row>
    <row r="1137" spans="1:2" x14ac:dyDescent="0.25">
      <c r="A1137" s="7">
        <v>1132</v>
      </c>
      <c r="B1137" s="7" t="str">
        <f>"200712002037"</f>
        <v>200712002037</v>
      </c>
    </row>
    <row r="1138" spans="1:2" x14ac:dyDescent="0.25">
      <c r="A1138" s="7">
        <v>1133</v>
      </c>
      <c r="B1138" s="7" t="str">
        <f>"201406001388"</f>
        <v>201406001388</v>
      </c>
    </row>
    <row r="1139" spans="1:2" x14ac:dyDescent="0.25">
      <c r="A1139" s="7">
        <v>1134</v>
      </c>
      <c r="B1139" s="7" t="str">
        <f>"00740779"</f>
        <v>00740779</v>
      </c>
    </row>
    <row r="1140" spans="1:2" x14ac:dyDescent="0.25">
      <c r="A1140" s="7">
        <v>1135</v>
      </c>
      <c r="B1140" s="7" t="str">
        <f>"200801009002"</f>
        <v>200801009002</v>
      </c>
    </row>
    <row r="1141" spans="1:2" x14ac:dyDescent="0.25">
      <c r="A1141" s="7">
        <v>1136</v>
      </c>
      <c r="B1141" s="7" t="str">
        <f>"200802006219"</f>
        <v>200802006219</v>
      </c>
    </row>
    <row r="1142" spans="1:2" x14ac:dyDescent="0.25">
      <c r="A1142" s="7">
        <v>1137</v>
      </c>
      <c r="B1142" s="7" t="str">
        <f>"201406011246"</f>
        <v>201406011246</v>
      </c>
    </row>
    <row r="1143" spans="1:2" x14ac:dyDescent="0.25">
      <c r="A1143" s="7">
        <v>1138</v>
      </c>
      <c r="B1143" s="7" t="str">
        <f>"00172777"</f>
        <v>00172777</v>
      </c>
    </row>
    <row r="1144" spans="1:2" x14ac:dyDescent="0.25">
      <c r="A1144" s="7">
        <v>1139</v>
      </c>
      <c r="B1144" s="7" t="str">
        <f>"00015874"</f>
        <v>00015874</v>
      </c>
    </row>
    <row r="1145" spans="1:2" x14ac:dyDescent="0.25">
      <c r="A1145" s="7">
        <v>1140</v>
      </c>
      <c r="B1145" s="7" t="str">
        <f>"201409000262"</f>
        <v>201409000262</v>
      </c>
    </row>
    <row r="1146" spans="1:2" x14ac:dyDescent="0.25">
      <c r="A1146" s="7">
        <v>1141</v>
      </c>
      <c r="B1146" s="7" t="str">
        <f>"00841960"</f>
        <v>00841960</v>
      </c>
    </row>
    <row r="1147" spans="1:2" x14ac:dyDescent="0.25">
      <c r="A1147" s="7">
        <v>1142</v>
      </c>
      <c r="B1147" s="7" t="str">
        <f>"201505000106"</f>
        <v>201505000106</v>
      </c>
    </row>
    <row r="1148" spans="1:2" x14ac:dyDescent="0.25">
      <c r="A1148" s="7">
        <v>1143</v>
      </c>
      <c r="B1148" s="7" t="str">
        <f>"201412004711"</f>
        <v>201412004711</v>
      </c>
    </row>
    <row r="1149" spans="1:2" x14ac:dyDescent="0.25">
      <c r="A1149" s="7">
        <v>1144</v>
      </c>
      <c r="B1149" s="7" t="str">
        <f>"201412005323"</f>
        <v>201412005323</v>
      </c>
    </row>
    <row r="1150" spans="1:2" x14ac:dyDescent="0.25">
      <c r="A1150" s="7">
        <v>1145</v>
      </c>
      <c r="B1150" s="7" t="str">
        <f>"00020923"</f>
        <v>00020923</v>
      </c>
    </row>
    <row r="1151" spans="1:2" x14ac:dyDescent="0.25">
      <c r="A1151" s="7">
        <v>1146</v>
      </c>
      <c r="B1151" s="7" t="str">
        <f>"00013959"</f>
        <v>00013959</v>
      </c>
    </row>
    <row r="1152" spans="1:2" x14ac:dyDescent="0.25">
      <c r="A1152" s="7">
        <v>1147</v>
      </c>
      <c r="B1152" s="7" t="str">
        <f>"00099263"</f>
        <v>00099263</v>
      </c>
    </row>
    <row r="1153" spans="1:2" x14ac:dyDescent="0.25">
      <c r="A1153" s="7">
        <v>1148</v>
      </c>
      <c r="B1153" s="7" t="str">
        <f>"200712003220"</f>
        <v>200712003220</v>
      </c>
    </row>
    <row r="1154" spans="1:2" x14ac:dyDescent="0.25">
      <c r="A1154" s="7">
        <v>1149</v>
      </c>
      <c r="B1154" s="7" t="str">
        <f>"200811001065"</f>
        <v>200811001065</v>
      </c>
    </row>
    <row r="1155" spans="1:2" x14ac:dyDescent="0.25">
      <c r="A1155" s="7">
        <v>1150</v>
      </c>
      <c r="B1155" s="7" t="str">
        <f>"00111325"</f>
        <v>00111325</v>
      </c>
    </row>
    <row r="1156" spans="1:2" x14ac:dyDescent="0.25">
      <c r="A1156" s="7">
        <v>1151</v>
      </c>
      <c r="B1156" s="7" t="str">
        <f>"00486987"</f>
        <v>00486987</v>
      </c>
    </row>
    <row r="1157" spans="1:2" x14ac:dyDescent="0.25">
      <c r="A1157" s="7">
        <v>1152</v>
      </c>
      <c r="B1157" s="7" t="str">
        <f>"00199078"</f>
        <v>00199078</v>
      </c>
    </row>
    <row r="1158" spans="1:2" x14ac:dyDescent="0.25">
      <c r="A1158" s="7">
        <v>1153</v>
      </c>
      <c r="B1158" s="7" t="str">
        <f>"00728729"</f>
        <v>00728729</v>
      </c>
    </row>
    <row r="1159" spans="1:2" x14ac:dyDescent="0.25">
      <c r="A1159" s="7">
        <v>1154</v>
      </c>
      <c r="B1159" s="7" t="str">
        <f>"00251950"</f>
        <v>00251950</v>
      </c>
    </row>
    <row r="1160" spans="1:2" x14ac:dyDescent="0.25">
      <c r="A1160" s="7">
        <v>1155</v>
      </c>
      <c r="B1160" s="7" t="str">
        <f>"201406003573"</f>
        <v>201406003573</v>
      </c>
    </row>
    <row r="1161" spans="1:2" x14ac:dyDescent="0.25">
      <c r="A1161" s="7">
        <v>1156</v>
      </c>
      <c r="B1161" s="7" t="str">
        <f>"00498476"</f>
        <v>00498476</v>
      </c>
    </row>
    <row r="1162" spans="1:2" x14ac:dyDescent="0.25">
      <c r="A1162" s="7">
        <v>1157</v>
      </c>
      <c r="B1162" s="7" t="str">
        <f>"200905000090"</f>
        <v>200905000090</v>
      </c>
    </row>
    <row r="1163" spans="1:2" x14ac:dyDescent="0.25">
      <c r="A1163" s="7">
        <v>1158</v>
      </c>
      <c r="B1163" s="7" t="str">
        <f>"200801011285"</f>
        <v>200801011285</v>
      </c>
    </row>
    <row r="1164" spans="1:2" x14ac:dyDescent="0.25">
      <c r="A1164" s="7">
        <v>1159</v>
      </c>
      <c r="B1164" s="7" t="str">
        <f>"00189961"</f>
        <v>00189961</v>
      </c>
    </row>
    <row r="1165" spans="1:2" x14ac:dyDescent="0.25">
      <c r="A1165" s="7">
        <v>1160</v>
      </c>
      <c r="B1165" s="7" t="str">
        <f>"00199339"</f>
        <v>00199339</v>
      </c>
    </row>
    <row r="1166" spans="1:2" x14ac:dyDescent="0.25">
      <c r="A1166" s="7">
        <v>1161</v>
      </c>
      <c r="B1166" s="7" t="str">
        <f>"00230605"</f>
        <v>00230605</v>
      </c>
    </row>
    <row r="1167" spans="1:2" x14ac:dyDescent="0.25">
      <c r="A1167" s="7">
        <v>1162</v>
      </c>
      <c r="B1167" s="7" t="str">
        <f>"201406001037"</f>
        <v>201406001037</v>
      </c>
    </row>
    <row r="1168" spans="1:2" x14ac:dyDescent="0.25">
      <c r="A1168" s="7">
        <v>1163</v>
      </c>
      <c r="B1168" s="7" t="str">
        <f>"200801003435"</f>
        <v>200801003435</v>
      </c>
    </row>
    <row r="1169" spans="1:2" x14ac:dyDescent="0.25">
      <c r="A1169" s="7">
        <v>1164</v>
      </c>
      <c r="B1169" s="7" t="str">
        <f>"00044578"</f>
        <v>00044578</v>
      </c>
    </row>
    <row r="1170" spans="1:2" x14ac:dyDescent="0.25">
      <c r="A1170" s="7">
        <v>1165</v>
      </c>
      <c r="B1170" s="7" t="str">
        <f>"201406009049"</f>
        <v>201406009049</v>
      </c>
    </row>
    <row r="1171" spans="1:2" x14ac:dyDescent="0.25">
      <c r="A1171" s="7">
        <v>1166</v>
      </c>
      <c r="B1171" s="7" t="str">
        <f>"200802006216"</f>
        <v>200802006216</v>
      </c>
    </row>
    <row r="1172" spans="1:2" x14ac:dyDescent="0.25">
      <c r="A1172" s="7">
        <v>1167</v>
      </c>
      <c r="B1172" s="7" t="str">
        <f>"00829425"</f>
        <v>00829425</v>
      </c>
    </row>
    <row r="1173" spans="1:2" x14ac:dyDescent="0.25">
      <c r="A1173" s="7">
        <v>1168</v>
      </c>
      <c r="B1173" s="7" t="str">
        <f>"201406017242"</f>
        <v>201406017242</v>
      </c>
    </row>
    <row r="1174" spans="1:2" x14ac:dyDescent="0.25">
      <c r="A1174" s="7">
        <v>1169</v>
      </c>
      <c r="B1174" s="7" t="str">
        <f>"200801009615"</f>
        <v>200801009615</v>
      </c>
    </row>
    <row r="1175" spans="1:2" x14ac:dyDescent="0.25">
      <c r="A1175" s="7">
        <v>1170</v>
      </c>
      <c r="B1175" s="7" t="str">
        <f>"200801001624"</f>
        <v>200801001624</v>
      </c>
    </row>
    <row r="1176" spans="1:2" x14ac:dyDescent="0.25">
      <c r="A1176" s="7">
        <v>1171</v>
      </c>
      <c r="B1176" s="7" t="str">
        <f>"201406013978"</f>
        <v>201406013978</v>
      </c>
    </row>
    <row r="1177" spans="1:2" x14ac:dyDescent="0.25">
      <c r="A1177" s="7">
        <v>1172</v>
      </c>
      <c r="B1177" s="7" t="str">
        <f>"00825216"</f>
        <v>00825216</v>
      </c>
    </row>
    <row r="1178" spans="1:2" x14ac:dyDescent="0.25">
      <c r="A1178" s="7">
        <v>1173</v>
      </c>
      <c r="B1178" s="7" t="str">
        <f>"201406006556"</f>
        <v>201406006556</v>
      </c>
    </row>
    <row r="1179" spans="1:2" x14ac:dyDescent="0.25">
      <c r="A1179" s="7">
        <v>1174</v>
      </c>
      <c r="B1179" s="7" t="str">
        <f>"200801004786"</f>
        <v>200801004786</v>
      </c>
    </row>
    <row r="1180" spans="1:2" x14ac:dyDescent="0.25">
      <c r="A1180" s="7">
        <v>1175</v>
      </c>
      <c r="B1180" s="7" t="str">
        <f>"200810000595"</f>
        <v>200810000595</v>
      </c>
    </row>
    <row r="1181" spans="1:2" x14ac:dyDescent="0.25">
      <c r="A1181" s="7">
        <v>1176</v>
      </c>
      <c r="B1181" s="7" t="str">
        <f>"201410009900"</f>
        <v>201410009900</v>
      </c>
    </row>
    <row r="1182" spans="1:2" x14ac:dyDescent="0.25">
      <c r="A1182" s="7">
        <v>1177</v>
      </c>
      <c r="B1182" s="7" t="str">
        <f>"00228658"</f>
        <v>00228658</v>
      </c>
    </row>
    <row r="1183" spans="1:2" x14ac:dyDescent="0.25">
      <c r="A1183" s="7">
        <v>1178</v>
      </c>
      <c r="B1183" s="7" t="str">
        <f>"00488515"</f>
        <v>00488515</v>
      </c>
    </row>
    <row r="1184" spans="1:2" x14ac:dyDescent="0.25">
      <c r="A1184" s="7">
        <v>1179</v>
      </c>
      <c r="B1184" s="7" t="str">
        <f>"200801003186"</f>
        <v>200801003186</v>
      </c>
    </row>
    <row r="1185" spans="1:2" x14ac:dyDescent="0.25">
      <c r="A1185" s="7">
        <v>1180</v>
      </c>
      <c r="B1185" s="7" t="str">
        <f>"201406014145"</f>
        <v>201406014145</v>
      </c>
    </row>
    <row r="1186" spans="1:2" x14ac:dyDescent="0.25">
      <c r="A1186" s="7">
        <v>1181</v>
      </c>
      <c r="B1186" s="7" t="str">
        <f>"00104236"</f>
        <v>00104236</v>
      </c>
    </row>
    <row r="1187" spans="1:2" x14ac:dyDescent="0.25">
      <c r="A1187" s="7">
        <v>1182</v>
      </c>
      <c r="B1187" s="7" t="str">
        <f>"00193879"</f>
        <v>00193879</v>
      </c>
    </row>
    <row r="1188" spans="1:2" x14ac:dyDescent="0.25">
      <c r="A1188" s="7">
        <v>1183</v>
      </c>
      <c r="B1188" s="7" t="str">
        <f>"00029464"</f>
        <v>00029464</v>
      </c>
    </row>
    <row r="1189" spans="1:2" x14ac:dyDescent="0.25">
      <c r="A1189" s="7">
        <v>1184</v>
      </c>
      <c r="B1189" s="7" t="str">
        <f>"201406002058"</f>
        <v>201406002058</v>
      </c>
    </row>
    <row r="1190" spans="1:2" x14ac:dyDescent="0.25">
      <c r="A1190" s="7">
        <v>1185</v>
      </c>
      <c r="B1190" s="7" t="str">
        <f>"201405002185"</f>
        <v>201405002185</v>
      </c>
    </row>
    <row r="1191" spans="1:2" x14ac:dyDescent="0.25">
      <c r="A1191" s="7">
        <v>1186</v>
      </c>
      <c r="B1191" s="7" t="str">
        <f>"201405001737"</f>
        <v>201405001737</v>
      </c>
    </row>
    <row r="1192" spans="1:2" x14ac:dyDescent="0.25">
      <c r="A1192" s="7">
        <v>1187</v>
      </c>
      <c r="B1192" s="7" t="str">
        <f>"00166774"</f>
        <v>00166774</v>
      </c>
    </row>
    <row r="1193" spans="1:2" x14ac:dyDescent="0.25">
      <c r="A1193" s="7">
        <v>1188</v>
      </c>
      <c r="B1193" s="7" t="str">
        <f>"200802003883"</f>
        <v>200802003883</v>
      </c>
    </row>
    <row r="1194" spans="1:2" x14ac:dyDescent="0.25">
      <c r="A1194" s="7">
        <v>1189</v>
      </c>
      <c r="B1194" s="7" t="str">
        <f>"201401002142"</f>
        <v>201401002142</v>
      </c>
    </row>
    <row r="1195" spans="1:2" x14ac:dyDescent="0.25">
      <c r="A1195" s="7">
        <v>1190</v>
      </c>
      <c r="B1195" s="7" t="str">
        <f>"200812000462"</f>
        <v>200812000462</v>
      </c>
    </row>
    <row r="1196" spans="1:2" x14ac:dyDescent="0.25">
      <c r="A1196" s="7">
        <v>1191</v>
      </c>
      <c r="B1196" s="7" t="str">
        <f>"00484714"</f>
        <v>00484714</v>
      </c>
    </row>
    <row r="1197" spans="1:2" x14ac:dyDescent="0.25">
      <c r="A1197" s="7">
        <v>1192</v>
      </c>
      <c r="B1197" s="7" t="str">
        <f>"201406001009"</f>
        <v>201406001009</v>
      </c>
    </row>
    <row r="1198" spans="1:2" x14ac:dyDescent="0.25">
      <c r="A1198" s="7">
        <v>1193</v>
      </c>
      <c r="B1198" s="7" t="str">
        <f>"201604002449"</f>
        <v>201604002449</v>
      </c>
    </row>
    <row r="1199" spans="1:2" x14ac:dyDescent="0.25">
      <c r="A1199" s="7">
        <v>1194</v>
      </c>
      <c r="B1199" s="7" t="str">
        <f>"201212000049"</f>
        <v>201212000049</v>
      </c>
    </row>
    <row r="1200" spans="1:2" x14ac:dyDescent="0.25">
      <c r="A1200" s="7">
        <v>1195</v>
      </c>
      <c r="B1200" s="7" t="str">
        <f>"00012382"</f>
        <v>00012382</v>
      </c>
    </row>
    <row r="1201" spans="1:2" x14ac:dyDescent="0.25">
      <c r="A1201" s="7">
        <v>1196</v>
      </c>
      <c r="B1201" s="7" t="str">
        <f>"201001000098"</f>
        <v>201001000098</v>
      </c>
    </row>
    <row r="1202" spans="1:2" x14ac:dyDescent="0.25">
      <c r="A1202" s="7">
        <v>1197</v>
      </c>
      <c r="B1202" s="7" t="str">
        <f>"201405000139"</f>
        <v>201405000139</v>
      </c>
    </row>
    <row r="1203" spans="1:2" x14ac:dyDescent="0.25">
      <c r="A1203" s="7">
        <v>1198</v>
      </c>
      <c r="B1203" s="7" t="str">
        <f>"201406011168"</f>
        <v>201406011168</v>
      </c>
    </row>
    <row r="1204" spans="1:2" x14ac:dyDescent="0.25">
      <c r="A1204" s="7">
        <v>1199</v>
      </c>
      <c r="B1204" s="7" t="str">
        <f>"00173771"</f>
        <v>00173771</v>
      </c>
    </row>
    <row r="1205" spans="1:2" x14ac:dyDescent="0.25">
      <c r="A1205" s="7">
        <v>1200</v>
      </c>
      <c r="B1205" s="7" t="str">
        <f>"00548491"</f>
        <v>00548491</v>
      </c>
    </row>
    <row r="1206" spans="1:2" x14ac:dyDescent="0.25">
      <c r="A1206" s="7">
        <v>1201</v>
      </c>
      <c r="B1206" s="7" t="str">
        <f>"00491683"</f>
        <v>00491683</v>
      </c>
    </row>
    <row r="1207" spans="1:2" x14ac:dyDescent="0.25">
      <c r="A1207" s="7">
        <v>1202</v>
      </c>
      <c r="B1207" s="7" t="str">
        <f>"00548458"</f>
        <v>00548458</v>
      </c>
    </row>
    <row r="1208" spans="1:2" x14ac:dyDescent="0.25">
      <c r="A1208" s="7">
        <v>1203</v>
      </c>
      <c r="B1208" s="7" t="str">
        <f>"00547558"</f>
        <v>00547558</v>
      </c>
    </row>
    <row r="1209" spans="1:2" x14ac:dyDescent="0.25">
      <c r="A1209" s="7">
        <v>1204</v>
      </c>
      <c r="B1209" s="7" t="str">
        <f>"00825350"</f>
        <v>00825350</v>
      </c>
    </row>
    <row r="1210" spans="1:2" x14ac:dyDescent="0.25">
      <c r="A1210" s="7">
        <v>1205</v>
      </c>
      <c r="B1210" s="7" t="str">
        <f>"201406009788"</f>
        <v>201406009788</v>
      </c>
    </row>
    <row r="1211" spans="1:2" x14ac:dyDescent="0.25">
      <c r="A1211" s="7">
        <v>1206</v>
      </c>
      <c r="B1211" s="7" t="str">
        <f>"201511032728"</f>
        <v>201511032728</v>
      </c>
    </row>
    <row r="1212" spans="1:2" x14ac:dyDescent="0.25">
      <c r="A1212" s="7">
        <v>1207</v>
      </c>
      <c r="B1212" s="7" t="str">
        <f>"00231616"</f>
        <v>00231616</v>
      </c>
    </row>
    <row r="1213" spans="1:2" x14ac:dyDescent="0.25">
      <c r="A1213" s="7">
        <v>1208</v>
      </c>
      <c r="B1213" s="7" t="str">
        <f>"201406013585"</f>
        <v>201406013585</v>
      </c>
    </row>
    <row r="1214" spans="1:2" x14ac:dyDescent="0.25">
      <c r="A1214" s="7">
        <v>1209</v>
      </c>
      <c r="B1214" s="7" t="str">
        <f>"201402000936"</f>
        <v>201402000936</v>
      </c>
    </row>
    <row r="1215" spans="1:2" x14ac:dyDescent="0.25">
      <c r="A1215" s="7">
        <v>1210</v>
      </c>
      <c r="B1215" s="7" t="str">
        <f>"201406018228"</f>
        <v>201406018228</v>
      </c>
    </row>
    <row r="1216" spans="1:2" x14ac:dyDescent="0.25">
      <c r="A1216" s="7">
        <v>1211</v>
      </c>
      <c r="B1216" s="7" t="str">
        <f>"00223568"</f>
        <v>00223568</v>
      </c>
    </row>
    <row r="1217" spans="1:2" x14ac:dyDescent="0.25">
      <c r="A1217" s="7">
        <v>1212</v>
      </c>
      <c r="B1217" s="7" t="str">
        <f>"201406010312"</f>
        <v>201406010312</v>
      </c>
    </row>
    <row r="1218" spans="1:2" x14ac:dyDescent="0.25">
      <c r="A1218" s="7">
        <v>1213</v>
      </c>
      <c r="B1218" s="7" t="str">
        <f>"00129609"</f>
        <v>00129609</v>
      </c>
    </row>
    <row r="1219" spans="1:2" x14ac:dyDescent="0.25">
      <c r="A1219" s="7">
        <v>1214</v>
      </c>
      <c r="B1219" s="7" t="str">
        <f>"00016943"</f>
        <v>00016943</v>
      </c>
    </row>
    <row r="1220" spans="1:2" x14ac:dyDescent="0.25">
      <c r="A1220" s="7">
        <v>1215</v>
      </c>
      <c r="B1220" s="7" t="str">
        <f>"201405001891"</f>
        <v>201405001891</v>
      </c>
    </row>
    <row r="1221" spans="1:2" x14ac:dyDescent="0.25">
      <c r="A1221" s="7">
        <v>1216</v>
      </c>
      <c r="B1221" s="7" t="str">
        <f>"00474736"</f>
        <v>00474736</v>
      </c>
    </row>
    <row r="1222" spans="1:2" x14ac:dyDescent="0.25">
      <c r="A1222" s="7">
        <v>1217</v>
      </c>
      <c r="B1222" s="7" t="str">
        <f>"201406001672"</f>
        <v>201406001672</v>
      </c>
    </row>
    <row r="1223" spans="1:2" x14ac:dyDescent="0.25">
      <c r="A1223" s="7">
        <v>1218</v>
      </c>
      <c r="B1223" s="7" t="str">
        <f>"00302325"</f>
        <v>00302325</v>
      </c>
    </row>
    <row r="1224" spans="1:2" x14ac:dyDescent="0.25">
      <c r="A1224" s="7">
        <v>1219</v>
      </c>
      <c r="B1224" s="7" t="str">
        <f>"201402005988"</f>
        <v>201402005988</v>
      </c>
    </row>
    <row r="1225" spans="1:2" x14ac:dyDescent="0.25">
      <c r="A1225" s="7">
        <v>1220</v>
      </c>
      <c r="B1225" s="7" t="str">
        <f>"201511039792"</f>
        <v>201511039792</v>
      </c>
    </row>
    <row r="1226" spans="1:2" x14ac:dyDescent="0.25">
      <c r="A1226" s="7">
        <v>1221</v>
      </c>
      <c r="B1226" s="7" t="str">
        <f>"200803000673"</f>
        <v>200803000673</v>
      </c>
    </row>
    <row r="1227" spans="1:2" x14ac:dyDescent="0.25">
      <c r="A1227" s="7">
        <v>1222</v>
      </c>
      <c r="B1227" s="7" t="str">
        <f>"00165876"</f>
        <v>00165876</v>
      </c>
    </row>
    <row r="1228" spans="1:2" x14ac:dyDescent="0.25">
      <c r="A1228" s="7">
        <v>1223</v>
      </c>
      <c r="B1228" s="7" t="str">
        <f>"201406013129"</f>
        <v>201406013129</v>
      </c>
    </row>
    <row r="1229" spans="1:2" x14ac:dyDescent="0.25">
      <c r="A1229" s="7">
        <v>1224</v>
      </c>
      <c r="B1229" s="7" t="str">
        <f>"200712003121"</f>
        <v>200712003121</v>
      </c>
    </row>
    <row r="1230" spans="1:2" x14ac:dyDescent="0.25">
      <c r="A1230" s="7">
        <v>1225</v>
      </c>
      <c r="B1230" s="7" t="str">
        <f>"201406005790"</f>
        <v>201406005790</v>
      </c>
    </row>
    <row r="1231" spans="1:2" x14ac:dyDescent="0.25">
      <c r="A1231" s="7">
        <v>1226</v>
      </c>
      <c r="B1231" s="7" t="str">
        <f>"201406004319"</f>
        <v>201406004319</v>
      </c>
    </row>
    <row r="1232" spans="1:2" x14ac:dyDescent="0.25">
      <c r="A1232" s="7">
        <v>1227</v>
      </c>
      <c r="B1232" s="7" t="str">
        <f>"00241760"</f>
        <v>00241760</v>
      </c>
    </row>
    <row r="1233" spans="1:2" x14ac:dyDescent="0.25">
      <c r="A1233" s="7">
        <v>1228</v>
      </c>
      <c r="B1233" s="7" t="str">
        <f>"201406006419"</f>
        <v>201406006419</v>
      </c>
    </row>
    <row r="1234" spans="1:2" x14ac:dyDescent="0.25">
      <c r="A1234" s="7">
        <v>1229</v>
      </c>
      <c r="B1234" s="7" t="str">
        <f>"00150141"</f>
        <v>00150141</v>
      </c>
    </row>
    <row r="1235" spans="1:2" x14ac:dyDescent="0.25">
      <c r="A1235" s="7">
        <v>1230</v>
      </c>
      <c r="B1235" s="7" t="str">
        <f>"00873822"</f>
        <v>00873822</v>
      </c>
    </row>
    <row r="1236" spans="1:2" x14ac:dyDescent="0.25">
      <c r="A1236" s="7">
        <v>1231</v>
      </c>
      <c r="B1236" s="7" t="str">
        <f>"200712001807"</f>
        <v>200712001807</v>
      </c>
    </row>
    <row r="1237" spans="1:2" x14ac:dyDescent="0.25">
      <c r="A1237" s="7">
        <v>1232</v>
      </c>
      <c r="B1237" s="7" t="str">
        <f>"201405002124"</f>
        <v>201405002124</v>
      </c>
    </row>
    <row r="1238" spans="1:2" x14ac:dyDescent="0.25">
      <c r="A1238" s="7">
        <v>1233</v>
      </c>
      <c r="B1238" s="7" t="str">
        <f>"201405002088"</f>
        <v>201405002088</v>
      </c>
    </row>
    <row r="1239" spans="1:2" x14ac:dyDescent="0.25">
      <c r="A1239" s="7">
        <v>1234</v>
      </c>
      <c r="B1239" s="7" t="str">
        <f>"201406017370"</f>
        <v>201406017370</v>
      </c>
    </row>
    <row r="1240" spans="1:2" x14ac:dyDescent="0.25">
      <c r="A1240" s="7">
        <v>1235</v>
      </c>
      <c r="B1240" s="7" t="str">
        <f>"00550777"</f>
        <v>00550777</v>
      </c>
    </row>
    <row r="1241" spans="1:2" x14ac:dyDescent="0.25">
      <c r="A1241" s="7">
        <v>1236</v>
      </c>
      <c r="B1241" s="7" t="str">
        <f>"00322657"</f>
        <v>00322657</v>
      </c>
    </row>
    <row r="1242" spans="1:2" x14ac:dyDescent="0.25">
      <c r="A1242" s="7">
        <v>1237</v>
      </c>
      <c r="B1242" s="7" t="str">
        <f>"00188502"</f>
        <v>00188502</v>
      </c>
    </row>
    <row r="1243" spans="1:2" x14ac:dyDescent="0.25">
      <c r="A1243" s="7">
        <v>1238</v>
      </c>
      <c r="B1243" s="7" t="str">
        <f>"200805001079"</f>
        <v>200805001079</v>
      </c>
    </row>
    <row r="1244" spans="1:2" x14ac:dyDescent="0.25">
      <c r="A1244" s="7">
        <v>1239</v>
      </c>
      <c r="B1244" s="7" t="str">
        <f>"00155276"</f>
        <v>00155276</v>
      </c>
    </row>
    <row r="1245" spans="1:2" x14ac:dyDescent="0.25">
      <c r="A1245" s="7">
        <v>1240</v>
      </c>
      <c r="B1245" s="7" t="str">
        <f>"00838784"</f>
        <v>00838784</v>
      </c>
    </row>
    <row r="1246" spans="1:2" x14ac:dyDescent="0.25">
      <c r="A1246" s="7">
        <v>1241</v>
      </c>
      <c r="B1246" s="7" t="str">
        <f>"201411001795"</f>
        <v>201411001795</v>
      </c>
    </row>
    <row r="1247" spans="1:2" x14ac:dyDescent="0.25">
      <c r="A1247" s="7">
        <v>1242</v>
      </c>
      <c r="B1247" s="7" t="str">
        <f>"00447006"</f>
        <v>00447006</v>
      </c>
    </row>
    <row r="1248" spans="1:2" x14ac:dyDescent="0.25">
      <c r="A1248" s="7">
        <v>1243</v>
      </c>
      <c r="B1248" s="7" t="str">
        <f>"00758670"</f>
        <v>00758670</v>
      </c>
    </row>
    <row r="1249" spans="1:2" x14ac:dyDescent="0.25">
      <c r="A1249" s="7">
        <v>1244</v>
      </c>
      <c r="B1249" s="7" t="str">
        <f>"00138473"</f>
        <v>00138473</v>
      </c>
    </row>
    <row r="1250" spans="1:2" x14ac:dyDescent="0.25">
      <c r="A1250" s="7">
        <v>1245</v>
      </c>
      <c r="B1250" s="7" t="str">
        <f>"201411000422"</f>
        <v>201411000422</v>
      </c>
    </row>
    <row r="1251" spans="1:2" x14ac:dyDescent="0.25">
      <c r="A1251" s="7">
        <v>1246</v>
      </c>
      <c r="B1251" s="7" t="str">
        <f>"00547736"</f>
        <v>00547736</v>
      </c>
    </row>
    <row r="1252" spans="1:2" x14ac:dyDescent="0.25">
      <c r="A1252" s="7">
        <v>1247</v>
      </c>
      <c r="B1252" s="7" t="str">
        <f>"00492833"</f>
        <v>00492833</v>
      </c>
    </row>
    <row r="1253" spans="1:2" x14ac:dyDescent="0.25">
      <c r="A1253" s="7">
        <v>1248</v>
      </c>
      <c r="B1253" s="7" t="str">
        <f>"00238176"</f>
        <v>00238176</v>
      </c>
    </row>
    <row r="1254" spans="1:2" x14ac:dyDescent="0.25">
      <c r="A1254" s="7">
        <v>1249</v>
      </c>
      <c r="B1254" s="7" t="str">
        <f>"00715009"</f>
        <v>00715009</v>
      </c>
    </row>
    <row r="1255" spans="1:2" x14ac:dyDescent="0.25">
      <c r="A1255" s="7">
        <v>1250</v>
      </c>
      <c r="B1255" s="7" t="str">
        <f>"201406000376"</f>
        <v>201406000376</v>
      </c>
    </row>
    <row r="1256" spans="1:2" x14ac:dyDescent="0.25">
      <c r="A1256" s="7">
        <v>1251</v>
      </c>
      <c r="B1256" s="7" t="str">
        <f>"00546705"</f>
        <v>00546705</v>
      </c>
    </row>
    <row r="1257" spans="1:2" x14ac:dyDescent="0.25">
      <c r="A1257" s="7">
        <v>1252</v>
      </c>
      <c r="B1257" s="7" t="str">
        <f>"00150721"</f>
        <v>00150721</v>
      </c>
    </row>
    <row r="1258" spans="1:2" x14ac:dyDescent="0.25">
      <c r="A1258" s="7">
        <v>1253</v>
      </c>
      <c r="B1258" s="7" t="str">
        <f>"201402010352"</f>
        <v>201402010352</v>
      </c>
    </row>
    <row r="1259" spans="1:2" x14ac:dyDescent="0.25">
      <c r="A1259" s="7">
        <v>1254</v>
      </c>
      <c r="B1259" s="7" t="str">
        <f>"00836687"</f>
        <v>00836687</v>
      </c>
    </row>
    <row r="1260" spans="1:2" x14ac:dyDescent="0.25">
      <c r="A1260" s="7">
        <v>1255</v>
      </c>
      <c r="B1260" s="7" t="str">
        <f>"201406007172"</f>
        <v>201406007172</v>
      </c>
    </row>
    <row r="1261" spans="1:2" x14ac:dyDescent="0.25">
      <c r="A1261" s="7">
        <v>1256</v>
      </c>
      <c r="B1261" s="7" t="str">
        <f>"00157459"</f>
        <v>00157459</v>
      </c>
    </row>
    <row r="1262" spans="1:2" x14ac:dyDescent="0.25">
      <c r="A1262" s="7">
        <v>1257</v>
      </c>
      <c r="B1262" s="7" t="str">
        <f>"00438607"</f>
        <v>00438607</v>
      </c>
    </row>
    <row r="1263" spans="1:2" x14ac:dyDescent="0.25">
      <c r="A1263" s="7">
        <v>1258</v>
      </c>
      <c r="B1263" s="7" t="str">
        <f>"201303000053"</f>
        <v>201303000053</v>
      </c>
    </row>
    <row r="1264" spans="1:2" x14ac:dyDescent="0.25">
      <c r="A1264" s="7">
        <v>1259</v>
      </c>
      <c r="B1264" s="7" t="str">
        <f>"201410001461"</f>
        <v>201410001461</v>
      </c>
    </row>
    <row r="1265" spans="1:2" x14ac:dyDescent="0.25">
      <c r="A1265" s="7">
        <v>1260</v>
      </c>
      <c r="B1265" s="7" t="str">
        <f>"00548369"</f>
        <v>00548369</v>
      </c>
    </row>
    <row r="1266" spans="1:2" x14ac:dyDescent="0.25">
      <c r="A1266" s="7">
        <v>1261</v>
      </c>
      <c r="B1266" s="7" t="str">
        <f>"200802004403"</f>
        <v>200802004403</v>
      </c>
    </row>
    <row r="1267" spans="1:2" x14ac:dyDescent="0.25">
      <c r="A1267" s="7">
        <v>1262</v>
      </c>
      <c r="B1267" s="7" t="str">
        <f>"00547858"</f>
        <v>00547858</v>
      </c>
    </row>
    <row r="1268" spans="1:2" x14ac:dyDescent="0.25">
      <c r="A1268" s="7">
        <v>1263</v>
      </c>
      <c r="B1268" s="7" t="str">
        <f>"201411003242"</f>
        <v>201411003242</v>
      </c>
    </row>
    <row r="1269" spans="1:2" x14ac:dyDescent="0.25">
      <c r="A1269" s="7">
        <v>1264</v>
      </c>
      <c r="B1269" s="7" t="str">
        <f>"200803000144"</f>
        <v>200803000144</v>
      </c>
    </row>
    <row r="1270" spans="1:2" x14ac:dyDescent="0.25">
      <c r="A1270" s="7">
        <v>1265</v>
      </c>
      <c r="B1270" s="7" t="str">
        <f>"00550070"</f>
        <v>00550070</v>
      </c>
    </row>
    <row r="1271" spans="1:2" x14ac:dyDescent="0.25">
      <c r="A1271" s="7">
        <v>1266</v>
      </c>
      <c r="B1271" s="7" t="str">
        <f>"200801002661"</f>
        <v>200801002661</v>
      </c>
    </row>
    <row r="1272" spans="1:2" x14ac:dyDescent="0.25">
      <c r="A1272" s="7">
        <v>1267</v>
      </c>
      <c r="B1272" s="7" t="str">
        <f>"201401000813"</f>
        <v>201401000813</v>
      </c>
    </row>
    <row r="1273" spans="1:2" x14ac:dyDescent="0.25">
      <c r="A1273" s="7">
        <v>1268</v>
      </c>
      <c r="B1273" s="7" t="str">
        <f>"00440423"</f>
        <v>00440423</v>
      </c>
    </row>
    <row r="1274" spans="1:2" x14ac:dyDescent="0.25">
      <c r="A1274" s="7">
        <v>1269</v>
      </c>
      <c r="B1274" s="7" t="str">
        <f>"00109721"</f>
        <v>00109721</v>
      </c>
    </row>
    <row r="1275" spans="1:2" x14ac:dyDescent="0.25">
      <c r="A1275" s="7">
        <v>1270</v>
      </c>
      <c r="B1275" s="7" t="str">
        <f>"00302811"</f>
        <v>00302811</v>
      </c>
    </row>
    <row r="1276" spans="1:2" x14ac:dyDescent="0.25">
      <c r="A1276" s="7">
        <v>1271</v>
      </c>
      <c r="B1276" s="7" t="str">
        <f>"201511037459"</f>
        <v>201511037459</v>
      </c>
    </row>
    <row r="1277" spans="1:2" x14ac:dyDescent="0.25">
      <c r="A1277" s="7">
        <v>1272</v>
      </c>
      <c r="B1277" s="7" t="str">
        <f>"201504002183"</f>
        <v>201504002183</v>
      </c>
    </row>
    <row r="1278" spans="1:2" x14ac:dyDescent="0.25">
      <c r="A1278" s="7">
        <v>1273</v>
      </c>
      <c r="B1278" s="7" t="str">
        <f>"00549246"</f>
        <v>00549246</v>
      </c>
    </row>
    <row r="1279" spans="1:2" x14ac:dyDescent="0.25">
      <c r="A1279" s="7">
        <v>1274</v>
      </c>
      <c r="B1279" s="7" t="str">
        <f>"00872219"</f>
        <v>00872219</v>
      </c>
    </row>
    <row r="1280" spans="1:2" x14ac:dyDescent="0.25">
      <c r="A1280" s="7">
        <v>1275</v>
      </c>
      <c r="B1280" s="7" t="str">
        <f>"201412006437"</f>
        <v>201412006437</v>
      </c>
    </row>
    <row r="1281" spans="1:2" x14ac:dyDescent="0.25">
      <c r="A1281" s="7">
        <v>1276</v>
      </c>
      <c r="B1281" s="7" t="str">
        <f>"00867471"</f>
        <v>00867471</v>
      </c>
    </row>
    <row r="1282" spans="1:2" x14ac:dyDescent="0.25">
      <c r="A1282" s="7">
        <v>1277</v>
      </c>
      <c r="B1282" s="7" t="str">
        <f>"00847830"</f>
        <v>00847830</v>
      </c>
    </row>
    <row r="1283" spans="1:2" x14ac:dyDescent="0.25">
      <c r="A1283" s="7">
        <v>1278</v>
      </c>
      <c r="B1283" s="7" t="str">
        <f>"201401002581"</f>
        <v>201401002581</v>
      </c>
    </row>
    <row r="1284" spans="1:2" x14ac:dyDescent="0.25">
      <c r="A1284" s="7">
        <v>1279</v>
      </c>
      <c r="B1284" s="7" t="str">
        <f>"200801000696"</f>
        <v>200801000696</v>
      </c>
    </row>
    <row r="1285" spans="1:2" x14ac:dyDescent="0.25">
      <c r="A1285" s="7">
        <v>1280</v>
      </c>
      <c r="B1285" s="7" t="str">
        <f>"201406013108"</f>
        <v>201406013108</v>
      </c>
    </row>
    <row r="1286" spans="1:2" x14ac:dyDescent="0.25">
      <c r="A1286" s="7">
        <v>1281</v>
      </c>
      <c r="B1286" s="7" t="str">
        <f>"201604006330"</f>
        <v>201604006330</v>
      </c>
    </row>
    <row r="1287" spans="1:2" x14ac:dyDescent="0.25">
      <c r="A1287" s="7">
        <v>1282</v>
      </c>
      <c r="B1287" s="7" t="str">
        <f>"00130026"</f>
        <v>00130026</v>
      </c>
    </row>
    <row r="1288" spans="1:2" x14ac:dyDescent="0.25">
      <c r="A1288" s="7">
        <v>1283</v>
      </c>
      <c r="B1288" s="7" t="str">
        <f>"00158898"</f>
        <v>00158898</v>
      </c>
    </row>
    <row r="1289" spans="1:2" x14ac:dyDescent="0.25">
      <c r="A1289" s="7">
        <v>1284</v>
      </c>
      <c r="B1289" s="7" t="str">
        <f>"201511026152"</f>
        <v>201511026152</v>
      </c>
    </row>
    <row r="1290" spans="1:2" x14ac:dyDescent="0.25">
      <c r="A1290" s="7">
        <v>1285</v>
      </c>
      <c r="B1290" s="7" t="str">
        <f>"00244011"</f>
        <v>00244011</v>
      </c>
    </row>
    <row r="1291" spans="1:2" x14ac:dyDescent="0.25">
      <c r="A1291" s="7">
        <v>1286</v>
      </c>
      <c r="B1291" s="7" t="str">
        <f>"00545111"</f>
        <v>00545111</v>
      </c>
    </row>
    <row r="1292" spans="1:2" x14ac:dyDescent="0.25">
      <c r="A1292" s="7">
        <v>1287</v>
      </c>
      <c r="B1292" s="7" t="str">
        <f>"201406018497"</f>
        <v>201406018497</v>
      </c>
    </row>
    <row r="1293" spans="1:2" x14ac:dyDescent="0.25">
      <c r="A1293" s="7">
        <v>1288</v>
      </c>
      <c r="B1293" s="7" t="str">
        <f>"00227138"</f>
        <v>00227138</v>
      </c>
    </row>
    <row r="1294" spans="1:2" x14ac:dyDescent="0.25">
      <c r="A1294" s="7">
        <v>1289</v>
      </c>
      <c r="B1294" s="7" t="str">
        <f>"00222976"</f>
        <v>00222976</v>
      </c>
    </row>
    <row r="1295" spans="1:2" x14ac:dyDescent="0.25">
      <c r="A1295" s="7">
        <v>1290</v>
      </c>
      <c r="B1295" s="7" t="str">
        <f>"201412006414"</f>
        <v>201412006414</v>
      </c>
    </row>
    <row r="1296" spans="1:2" x14ac:dyDescent="0.25">
      <c r="A1296" s="7">
        <v>1291</v>
      </c>
      <c r="B1296" s="7" t="str">
        <f>"200802002160"</f>
        <v>200802002160</v>
      </c>
    </row>
    <row r="1297" spans="1:2" x14ac:dyDescent="0.25">
      <c r="A1297" s="7">
        <v>1292</v>
      </c>
      <c r="B1297" s="7" t="str">
        <f>"00546698"</f>
        <v>00546698</v>
      </c>
    </row>
    <row r="1298" spans="1:2" x14ac:dyDescent="0.25">
      <c r="A1298" s="7">
        <v>1293</v>
      </c>
      <c r="B1298" s="7" t="str">
        <f>"00001078"</f>
        <v>00001078</v>
      </c>
    </row>
    <row r="1299" spans="1:2" x14ac:dyDescent="0.25">
      <c r="A1299" s="7">
        <v>1294</v>
      </c>
      <c r="B1299" s="7" t="str">
        <f>"00243823"</f>
        <v>00243823</v>
      </c>
    </row>
    <row r="1300" spans="1:2" x14ac:dyDescent="0.25">
      <c r="A1300" s="7">
        <v>1295</v>
      </c>
      <c r="B1300" s="7" t="str">
        <f>"00089017"</f>
        <v>00089017</v>
      </c>
    </row>
    <row r="1301" spans="1:2" x14ac:dyDescent="0.25">
      <c r="A1301" s="7">
        <v>1296</v>
      </c>
      <c r="B1301" s="7" t="str">
        <f>"00496782"</f>
        <v>00496782</v>
      </c>
    </row>
    <row r="1302" spans="1:2" x14ac:dyDescent="0.25">
      <c r="A1302" s="7">
        <v>1297</v>
      </c>
      <c r="B1302" s="7" t="str">
        <f>"00815053"</f>
        <v>00815053</v>
      </c>
    </row>
    <row r="1303" spans="1:2" x14ac:dyDescent="0.25">
      <c r="A1303" s="7">
        <v>1298</v>
      </c>
      <c r="B1303" s="7" t="str">
        <f>"00871224"</f>
        <v>00871224</v>
      </c>
    </row>
    <row r="1304" spans="1:2" x14ac:dyDescent="0.25">
      <c r="A1304" s="7">
        <v>1299</v>
      </c>
      <c r="B1304" s="7" t="str">
        <f>"00109104"</f>
        <v>00109104</v>
      </c>
    </row>
    <row r="1305" spans="1:2" x14ac:dyDescent="0.25">
      <c r="A1305" s="7">
        <v>1300</v>
      </c>
      <c r="B1305" s="7" t="str">
        <f>"201402004274"</f>
        <v>201402004274</v>
      </c>
    </row>
    <row r="1306" spans="1:2" x14ac:dyDescent="0.25">
      <c r="A1306" s="7">
        <v>1301</v>
      </c>
      <c r="B1306" s="7" t="str">
        <f>"00793627"</f>
        <v>00793627</v>
      </c>
    </row>
    <row r="1307" spans="1:2" x14ac:dyDescent="0.25">
      <c r="A1307" s="7">
        <v>1302</v>
      </c>
      <c r="B1307" s="7" t="str">
        <f>"00520344"</f>
        <v>00520344</v>
      </c>
    </row>
    <row r="1308" spans="1:2" x14ac:dyDescent="0.25">
      <c r="A1308" s="7">
        <v>1303</v>
      </c>
      <c r="B1308" s="7" t="str">
        <f>"00200620"</f>
        <v>00200620</v>
      </c>
    </row>
    <row r="1309" spans="1:2" x14ac:dyDescent="0.25">
      <c r="A1309" s="7">
        <v>1304</v>
      </c>
      <c r="B1309" s="7" t="str">
        <f>"200906000107"</f>
        <v>200906000107</v>
      </c>
    </row>
    <row r="1310" spans="1:2" x14ac:dyDescent="0.25">
      <c r="A1310" s="7">
        <v>1305</v>
      </c>
      <c r="B1310" s="7" t="str">
        <f>"200801007596"</f>
        <v>200801007596</v>
      </c>
    </row>
    <row r="1311" spans="1:2" x14ac:dyDescent="0.25">
      <c r="A1311" s="7">
        <v>1306</v>
      </c>
      <c r="B1311" s="7" t="str">
        <f>"00169945"</f>
        <v>00169945</v>
      </c>
    </row>
    <row r="1312" spans="1:2" x14ac:dyDescent="0.25">
      <c r="A1312" s="7">
        <v>1307</v>
      </c>
      <c r="B1312" s="7" t="str">
        <f>"00150594"</f>
        <v>00150594</v>
      </c>
    </row>
    <row r="1313" spans="1:2" x14ac:dyDescent="0.25">
      <c r="A1313" s="7">
        <v>1308</v>
      </c>
      <c r="B1313" s="7" t="str">
        <f>"200901000207"</f>
        <v>200901000207</v>
      </c>
    </row>
    <row r="1314" spans="1:2" x14ac:dyDescent="0.25">
      <c r="A1314" s="7">
        <v>1309</v>
      </c>
      <c r="B1314" s="7" t="str">
        <f>"200901000488"</f>
        <v>200901000488</v>
      </c>
    </row>
    <row r="1315" spans="1:2" x14ac:dyDescent="0.25">
      <c r="A1315" s="7">
        <v>1310</v>
      </c>
      <c r="B1315" s="7" t="str">
        <f>"200803000272"</f>
        <v>200803000272</v>
      </c>
    </row>
    <row r="1316" spans="1:2" x14ac:dyDescent="0.25">
      <c r="A1316" s="7">
        <v>1311</v>
      </c>
      <c r="B1316" s="7" t="str">
        <f>"201511038204"</f>
        <v>201511038204</v>
      </c>
    </row>
    <row r="1317" spans="1:2" x14ac:dyDescent="0.25">
      <c r="A1317" s="7">
        <v>1312</v>
      </c>
      <c r="B1317" s="7" t="str">
        <f>"00813823"</f>
        <v>00813823</v>
      </c>
    </row>
    <row r="1318" spans="1:2" x14ac:dyDescent="0.25">
      <c r="A1318" s="7">
        <v>1313</v>
      </c>
      <c r="B1318" s="7" t="str">
        <f>"00148417"</f>
        <v>00148417</v>
      </c>
    </row>
    <row r="1319" spans="1:2" x14ac:dyDescent="0.25">
      <c r="A1319" s="7">
        <v>1314</v>
      </c>
      <c r="B1319" s="7" t="str">
        <f>"00010210"</f>
        <v>00010210</v>
      </c>
    </row>
    <row r="1320" spans="1:2" x14ac:dyDescent="0.25">
      <c r="A1320" s="7">
        <v>1315</v>
      </c>
      <c r="B1320" s="7" t="str">
        <f>"00175998"</f>
        <v>00175998</v>
      </c>
    </row>
    <row r="1321" spans="1:2" x14ac:dyDescent="0.25">
      <c r="A1321" s="7">
        <v>1316</v>
      </c>
      <c r="B1321" s="7" t="str">
        <f>"201108000116"</f>
        <v>201108000116</v>
      </c>
    </row>
    <row r="1322" spans="1:2" x14ac:dyDescent="0.25">
      <c r="A1322" s="7">
        <v>1317</v>
      </c>
      <c r="B1322" s="7" t="str">
        <f>"00145062"</f>
        <v>00145062</v>
      </c>
    </row>
    <row r="1323" spans="1:2" x14ac:dyDescent="0.25">
      <c r="A1323" s="7">
        <v>1318</v>
      </c>
      <c r="B1323" s="7" t="str">
        <f>"00206625"</f>
        <v>00206625</v>
      </c>
    </row>
    <row r="1324" spans="1:2" x14ac:dyDescent="0.25">
      <c r="A1324" s="7">
        <v>1319</v>
      </c>
      <c r="B1324" s="7" t="str">
        <f>"00232773"</f>
        <v>00232773</v>
      </c>
    </row>
    <row r="1325" spans="1:2" x14ac:dyDescent="0.25">
      <c r="A1325" s="7">
        <v>1320</v>
      </c>
      <c r="B1325" s="7" t="str">
        <f>"00331271"</f>
        <v>00331271</v>
      </c>
    </row>
    <row r="1326" spans="1:2" x14ac:dyDescent="0.25">
      <c r="A1326" s="7">
        <v>1321</v>
      </c>
      <c r="B1326" s="7" t="str">
        <f>"00604298"</f>
        <v>00604298</v>
      </c>
    </row>
    <row r="1327" spans="1:2" x14ac:dyDescent="0.25">
      <c r="A1327" s="7">
        <v>1322</v>
      </c>
      <c r="B1327" s="7" t="str">
        <f>"200809000738"</f>
        <v>200809000738</v>
      </c>
    </row>
    <row r="1328" spans="1:2" x14ac:dyDescent="0.25">
      <c r="A1328" s="7">
        <v>1323</v>
      </c>
      <c r="B1328" s="7" t="str">
        <f>"00228607"</f>
        <v>00228607</v>
      </c>
    </row>
    <row r="1329" spans="1:2" x14ac:dyDescent="0.25">
      <c r="A1329" s="7">
        <v>1324</v>
      </c>
      <c r="B1329" s="7" t="str">
        <f>"00434353"</f>
        <v>00434353</v>
      </c>
    </row>
    <row r="1330" spans="1:2" x14ac:dyDescent="0.25">
      <c r="A1330" s="7">
        <v>1325</v>
      </c>
      <c r="B1330" s="7" t="str">
        <f>"201412005540"</f>
        <v>201412005540</v>
      </c>
    </row>
    <row r="1331" spans="1:2" x14ac:dyDescent="0.25">
      <c r="A1331" s="7">
        <v>1326</v>
      </c>
      <c r="B1331" s="7" t="str">
        <f>"00763685"</f>
        <v>00763685</v>
      </c>
    </row>
    <row r="1332" spans="1:2" x14ac:dyDescent="0.25">
      <c r="A1332" s="7">
        <v>1327</v>
      </c>
      <c r="B1332" s="7" t="str">
        <f>"00499052"</f>
        <v>00499052</v>
      </c>
    </row>
    <row r="1333" spans="1:2" x14ac:dyDescent="0.25">
      <c r="A1333" s="7">
        <v>1328</v>
      </c>
      <c r="B1333" s="7" t="str">
        <f>"00549810"</f>
        <v>00549810</v>
      </c>
    </row>
    <row r="1334" spans="1:2" x14ac:dyDescent="0.25">
      <c r="A1334" s="7">
        <v>1329</v>
      </c>
      <c r="B1334" s="7" t="str">
        <f>"200802008688"</f>
        <v>200802008688</v>
      </c>
    </row>
    <row r="1335" spans="1:2" x14ac:dyDescent="0.25">
      <c r="A1335" s="7">
        <v>1330</v>
      </c>
      <c r="B1335" s="7" t="str">
        <f>"200805001129"</f>
        <v>200805001129</v>
      </c>
    </row>
    <row r="1336" spans="1:2" x14ac:dyDescent="0.25">
      <c r="A1336" s="7">
        <v>1331</v>
      </c>
      <c r="B1336" s="7" t="str">
        <f>"00229245"</f>
        <v>00229245</v>
      </c>
    </row>
    <row r="1337" spans="1:2" x14ac:dyDescent="0.25">
      <c r="A1337" s="7">
        <v>1332</v>
      </c>
      <c r="B1337" s="7" t="str">
        <f>"00225845"</f>
        <v>00225845</v>
      </c>
    </row>
    <row r="1338" spans="1:2" x14ac:dyDescent="0.25">
      <c r="A1338" s="7">
        <v>1333</v>
      </c>
      <c r="B1338" s="7" t="str">
        <f>"201402009805"</f>
        <v>201402009805</v>
      </c>
    </row>
    <row r="1339" spans="1:2" x14ac:dyDescent="0.25">
      <c r="A1339" s="7">
        <v>1334</v>
      </c>
      <c r="B1339" s="7" t="str">
        <f>"00248321"</f>
        <v>00248321</v>
      </c>
    </row>
    <row r="1340" spans="1:2" x14ac:dyDescent="0.25">
      <c r="A1340" s="7">
        <v>1335</v>
      </c>
      <c r="B1340" s="7" t="str">
        <f>"200909000228"</f>
        <v>200909000228</v>
      </c>
    </row>
    <row r="1341" spans="1:2" x14ac:dyDescent="0.25">
      <c r="A1341" s="7">
        <v>1336</v>
      </c>
      <c r="B1341" s="7" t="str">
        <f>"00466575"</f>
        <v>00466575</v>
      </c>
    </row>
    <row r="1342" spans="1:2" x14ac:dyDescent="0.25">
      <c r="A1342" s="7">
        <v>1337</v>
      </c>
      <c r="B1342" s="7" t="str">
        <f>"201001000241"</f>
        <v>201001000241</v>
      </c>
    </row>
    <row r="1343" spans="1:2" x14ac:dyDescent="0.25">
      <c r="A1343" s="7">
        <v>1338</v>
      </c>
      <c r="B1343" s="7" t="str">
        <f>"200805000051"</f>
        <v>200805000051</v>
      </c>
    </row>
    <row r="1344" spans="1:2" x14ac:dyDescent="0.25">
      <c r="A1344" s="7">
        <v>1339</v>
      </c>
      <c r="B1344" s="7" t="str">
        <f>"201511032084"</f>
        <v>201511032084</v>
      </c>
    </row>
    <row r="1345" spans="1:2" x14ac:dyDescent="0.25">
      <c r="A1345" s="7">
        <v>1340</v>
      </c>
      <c r="B1345" s="7" t="str">
        <f>"00600054"</f>
        <v>00600054</v>
      </c>
    </row>
    <row r="1346" spans="1:2" x14ac:dyDescent="0.25">
      <c r="A1346" s="7">
        <v>1341</v>
      </c>
      <c r="B1346" s="7" t="str">
        <f>"00501351"</f>
        <v>00501351</v>
      </c>
    </row>
    <row r="1347" spans="1:2" x14ac:dyDescent="0.25">
      <c r="A1347" s="7">
        <v>1342</v>
      </c>
      <c r="B1347" s="7" t="str">
        <f>"200802002144"</f>
        <v>200802002144</v>
      </c>
    </row>
    <row r="1348" spans="1:2" x14ac:dyDescent="0.25">
      <c r="A1348" s="7">
        <v>1343</v>
      </c>
      <c r="B1348" s="7" t="str">
        <f>"00479524"</f>
        <v>00479524</v>
      </c>
    </row>
    <row r="1349" spans="1:2" x14ac:dyDescent="0.25">
      <c r="A1349" s="7">
        <v>1344</v>
      </c>
      <c r="B1349" s="7" t="str">
        <f>"201406018080"</f>
        <v>201406018080</v>
      </c>
    </row>
    <row r="1350" spans="1:2" x14ac:dyDescent="0.25">
      <c r="A1350" s="7">
        <v>1345</v>
      </c>
      <c r="B1350" s="7" t="str">
        <f>"00492806"</f>
        <v>00492806</v>
      </c>
    </row>
    <row r="1351" spans="1:2" x14ac:dyDescent="0.25">
      <c r="A1351" s="7">
        <v>1346</v>
      </c>
      <c r="B1351" s="7" t="str">
        <f>"201511027322"</f>
        <v>201511027322</v>
      </c>
    </row>
    <row r="1352" spans="1:2" x14ac:dyDescent="0.25">
      <c r="A1352" s="7">
        <v>1347</v>
      </c>
      <c r="B1352" s="7" t="str">
        <f>"201402008381"</f>
        <v>201402008381</v>
      </c>
    </row>
    <row r="1353" spans="1:2" x14ac:dyDescent="0.25">
      <c r="A1353" s="7">
        <v>1348</v>
      </c>
      <c r="B1353" s="7" t="str">
        <f>"200803000523"</f>
        <v>200803000523</v>
      </c>
    </row>
    <row r="1354" spans="1:2" x14ac:dyDescent="0.25">
      <c r="A1354" s="7">
        <v>1349</v>
      </c>
      <c r="B1354" s="7" t="str">
        <f>"00338849"</f>
        <v>00338849</v>
      </c>
    </row>
    <row r="1355" spans="1:2" x14ac:dyDescent="0.25">
      <c r="A1355" s="7">
        <v>1350</v>
      </c>
      <c r="B1355" s="7" t="str">
        <f>"201410001467"</f>
        <v>201410001467</v>
      </c>
    </row>
    <row r="1356" spans="1:2" x14ac:dyDescent="0.25">
      <c r="A1356" s="7">
        <v>1351</v>
      </c>
      <c r="B1356" s="7" t="str">
        <f>"00426497"</f>
        <v>00426497</v>
      </c>
    </row>
    <row r="1357" spans="1:2" x14ac:dyDescent="0.25">
      <c r="A1357" s="7">
        <v>1352</v>
      </c>
      <c r="B1357" s="7" t="str">
        <f>"00732973"</f>
        <v>00732973</v>
      </c>
    </row>
    <row r="1358" spans="1:2" x14ac:dyDescent="0.25">
      <c r="A1358" s="7">
        <v>1353</v>
      </c>
      <c r="B1358" s="7" t="str">
        <f>"00008985"</f>
        <v>00008985</v>
      </c>
    </row>
    <row r="1359" spans="1:2" x14ac:dyDescent="0.25">
      <c r="A1359" s="7">
        <v>1354</v>
      </c>
      <c r="B1359" s="7" t="str">
        <f>"201203000043"</f>
        <v>201203000043</v>
      </c>
    </row>
    <row r="1360" spans="1:2" x14ac:dyDescent="0.25">
      <c r="A1360" s="7">
        <v>1355</v>
      </c>
      <c r="B1360" s="7" t="str">
        <f>"00733450"</f>
        <v>00733450</v>
      </c>
    </row>
    <row r="1361" spans="1:2" x14ac:dyDescent="0.25">
      <c r="A1361" s="7">
        <v>1356</v>
      </c>
      <c r="B1361" s="7" t="str">
        <f>"00368890"</f>
        <v>00368890</v>
      </c>
    </row>
    <row r="1362" spans="1:2" x14ac:dyDescent="0.25">
      <c r="A1362" s="7">
        <v>1357</v>
      </c>
      <c r="B1362" s="7" t="str">
        <f>"00869983"</f>
        <v>00869983</v>
      </c>
    </row>
    <row r="1363" spans="1:2" x14ac:dyDescent="0.25">
      <c r="A1363" s="7">
        <v>1358</v>
      </c>
      <c r="B1363" s="7" t="str">
        <f>"201409007072"</f>
        <v>201409007072</v>
      </c>
    </row>
    <row r="1364" spans="1:2" x14ac:dyDescent="0.25">
      <c r="A1364" s="7">
        <v>1359</v>
      </c>
      <c r="B1364" s="7" t="str">
        <f>"00870612"</f>
        <v>00870612</v>
      </c>
    </row>
    <row r="1365" spans="1:2" x14ac:dyDescent="0.25">
      <c r="A1365" s="7">
        <v>1360</v>
      </c>
      <c r="B1365" s="7" t="str">
        <f>"201412006119"</f>
        <v>201412006119</v>
      </c>
    </row>
    <row r="1366" spans="1:2" x14ac:dyDescent="0.25">
      <c r="A1366" s="7">
        <v>1361</v>
      </c>
      <c r="B1366" s="7" t="str">
        <f>"00430180"</f>
        <v>00430180</v>
      </c>
    </row>
    <row r="1367" spans="1:2" x14ac:dyDescent="0.25">
      <c r="A1367" s="7">
        <v>1362</v>
      </c>
      <c r="B1367" s="7" t="str">
        <f>"00152682"</f>
        <v>00152682</v>
      </c>
    </row>
    <row r="1368" spans="1:2" x14ac:dyDescent="0.25">
      <c r="A1368" s="7">
        <v>1363</v>
      </c>
      <c r="B1368" s="7" t="str">
        <f>"00867328"</f>
        <v>00867328</v>
      </c>
    </row>
    <row r="1369" spans="1:2" x14ac:dyDescent="0.25">
      <c r="A1369" s="7">
        <v>1364</v>
      </c>
      <c r="B1369" s="7" t="str">
        <f>"200802004053"</f>
        <v>200802004053</v>
      </c>
    </row>
    <row r="1370" spans="1:2" x14ac:dyDescent="0.25">
      <c r="A1370" s="7">
        <v>1365</v>
      </c>
      <c r="B1370" s="7" t="str">
        <f>"201402003718"</f>
        <v>201402003718</v>
      </c>
    </row>
    <row r="1371" spans="1:2" x14ac:dyDescent="0.25">
      <c r="A1371" s="7">
        <v>1366</v>
      </c>
      <c r="B1371" s="7" t="str">
        <f>"00107038"</f>
        <v>00107038</v>
      </c>
    </row>
    <row r="1372" spans="1:2" x14ac:dyDescent="0.25">
      <c r="A1372" s="7">
        <v>1367</v>
      </c>
      <c r="B1372" s="7" t="str">
        <f>"00170647"</f>
        <v>00170647</v>
      </c>
    </row>
    <row r="1373" spans="1:2" x14ac:dyDescent="0.25">
      <c r="A1373" s="7">
        <v>1368</v>
      </c>
      <c r="B1373" s="7" t="str">
        <f>"00776704"</f>
        <v>00776704</v>
      </c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92"/>
  <sheetViews>
    <sheetView workbookViewId="0">
      <selection sqref="A1:B1"/>
    </sheetView>
  </sheetViews>
  <sheetFormatPr defaultRowHeight="15" x14ac:dyDescent="0.25"/>
  <cols>
    <col min="2" max="2" width="35.7109375" customWidth="1"/>
  </cols>
  <sheetData>
    <row r="1" spans="1:2" ht="52.5" customHeight="1" x14ac:dyDescent="0.25">
      <c r="A1" s="1" t="s">
        <v>2</v>
      </c>
      <c r="B1" s="2"/>
    </row>
    <row r="2" spans="1:2" x14ac:dyDescent="0.25">
      <c r="A2" s="3"/>
      <c r="B2" s="4"/>
    </row>
    <row r="3" spans="1:2" ht="123.75" customHeight="1" x14ac:dyDescent="0.25">
      <c r="A3" s="5" t="s">
        <v>3</v>
      </c>
      <c r="B3" s="6"/>
    </row>
    <row r="4" spans="1:2" x14ac:dyDescent="0.25">
      <c r="A4" s="7"/>
      <c r="B4" s="7"/>
    </row>
    <row r="5" spans="1:2" x14ac:dyDescent="0.25">
      <c r="A5" s="8" t="s">
        <v>1</v>
      </c>
      <c r="B5" s="8" t="s">
        <v>0</v>
      </c>
    </row>
    <row r="6" spans="1:2" x14ac:dyDescent="0.25">
      <c r="A6" s="7">
        <v>1</v>
      </c>
      <c r="B6" s="7" t="str">
        <f>"00741669"</f>
        <v>00741669</v>
      </c>
    </row>
    <row r="7" spans="1:2" x14ac:dyDescent="0.25">
      <c r="A7" s="7">
        <v>2</v>
      </c>
      <c r="B7" s="7" t="str">
        <f>"00780175"</f>
        <v>00780175</v>
      </c>
    </row>
    <row r="8" spans="1:2" x14ac:dyDescent="0.25">
      <c r="A8" s="7">
        <v>3</v>
      </c>
      <c r="B8" s="7" t="str">
        <f>"200801002281"</f>
        <v>200801002281</v>
      </c>
    </row>
    <row r="9" spans="1:2" x14ac:dyDescent="0.25">
      <c r="A9" s="7">
        <v>4</v>
      </c>
      <c r="B9" s="7" t="str">
        <f>"201412006247"</f>
        <v>201412006247</v>
      </c>
    </row>
    <row r="10" spans="1:2" x14ac:dyDescent="0.25">
      <c r="A10" s="7">
        <v>5</v>
      </c>
      <c r="B10" s="7" t="str">
        <f>"201402008658"</f>
        <v>201402008658</v>
      </c>
    </row>
    <row r="11" spans="1:2" x14ac:dyDescent="0.25">
      <c r="A11" s="7">
        <v>6</v>
      </c>
      <c r="B11" s="7" t="str">
        <f>"201511025559"</f>
        <v>201511025559</v>
      </c>
    </row>
    <row r="12" spans="1:2" x14ac:dyDescent="0.25">
      <c r="A12" s="7">
        <v>7</v>
      </c>
      <c r="B12" s="7" t="str">
        <f>"00116864"</f>
        <v>00116864</v>
      </c>
    </row>
    <row r="13" spans="1:2" x14ac:dyDescent="0.25">
      <c r="A13" s="7">
        <v>8</v>
      </c>
      <c r="B13" s="7" t="str">
        <f>"00073143"</f>
        <v>00073143</v>
      </c>
    </row>
    <row r="14" spans="1:2" x14ac:dyDescent="0.25">
      <c r="A14" s="7">
        <v>9</v>
      </c>
      <c r="B14" s="7" t="str">
        <f>"201511031151"</f>
        <v>201511031151</v>
      </c>
    </row>
    <row r="15" spans="1:2" x14ac:dyDescent="0.25">
      <c r="A15" s="7">
        <v>10</v>
      </c>
      <c r="B15" s="7" t="str">
        <f>"201402010290"</f>
        <v>201402010290</v>
      </c>
    </row>
    <row r="16" spans="1:2" x14ac:dyDescent="0.25">
      <c r="A16" s="7">
        <v>11</v>
      </c>
      <c r="B16" s="7" t="str">
        <f>"200801001463"</f>
        <v>200801001463</v>
      </c>
    </row>
    <row r="17" spans="1:2" x14ac:dyDescent="0.25">
      <c r="A17" s="7">
        <v>12</v>
      </c>
      <c r="B17" s="7" t="str">
        <f>"00843390"</f>
        <v>00843390</v>
      </c>
    </row>
    <row r="18" spans="1:2" x14ac:dyDescent="0.25">
      <c r="A18" s="7">
        <v>13</v>
      </c>
      <c r="B18" s="7" t="str">
        <f>"00662972"</f>
        <v>00662972</v>
      </c>
    </row>
    <row r="19" spans="1:2" x14ac:dyDescent="0.25">
      <c r="A19" s="7">
        <v>14</v>
      </c>
      <c r="B19" s="7" t="str">
        <f>"00555026"</f>
        <v>00555026</v>
      </c>
    </row>
    <row r="20" spans="1:2" x14ac:dyDescent="0.25">
      <c r="A20" s="7">
        <v>15</v>
      </c>
      <c r="B20" s="7" t="str">
        <f>"201506000419"</f>
        <v>201506000419</v>
      </c>
    </row>
    <row r="21" spans="1:2" x14ac:dyDescent="0.25">
      <c r="A21" s="7">
        <v>16</v>
      </c>
      <c r="B21" s="7" t="str">
        <f>"00214321"</f>
        <v>00214321</v>
      </c>
    </row>
    <row r="22" spans="1:2" x14ac:dyDescent="0.25">
      <c r="A22" s="7">
        <v>17</v>
      </c>
      <c r="B22" s="7" t="str">
        <f>"00668236"</f>
        <v>00668236</v>
      </c>
    </row>
    <row r="23" spans="1:2" x14ac:dyDescent="0.25">
      <c r="A23" s="7">
        <v>18</v>
      </c>
      <c r="B23" s="7" t="str">
        <f>"00085305"</f>
        <v>00085305</v>
      </c>
    </row>
    <row r="24" spans="1:2" x14ac:dyDescent="0.25">
      <c r="A24" s="7">
        <v>19</v>
      </c>
      <c r="B24" s="7" t="str">
        <f>"200802004088"</f>
        <v>200802004088</v>
      </c>
    </row>
    <row r="25" spans="1:2" x14ac:dyDescent="0.25">
      <c r="A25" s="7">
        <v>20</v>
      </c>
      <c r="B25" s="7" t="str">
        <f>"201511017762"</f>
        <v>201511017762</v>
      </c>
    </row>
    <row r="26" spans="1:2" x14ac:dyDescent="0.25">
      <c r="A26" s="7">
        <v>21</v>
      </c>
      <c r="B26" s="7" t="str">
        <f>"00192036"</f>
        <v>00192036</v>
      </c>
    </row>
    <row r="27" spans="1:2" x14ac:dyDescent="0.25">
      <c r="A27" s="7">
        <v>22</v>
      </c>
      <c r="B27" s="7" t="str">
        <f>"00103069"</f>
        <v>00103069</v>
      </c>
    </row>
    <row r="28" spans="1:2" x14ac:dyDescent="0.25">
      <c r="A28" s="7">
        <v>23</v>
      </c>
      <c r="B28" s="7" t="str">
        <f>"201406007163"</f>
        <v>201406007163</v>
      </c>
    </row>
    <row r="29" spans="1:2" x14ac:dyDescent="0.25">
      <c r="A29" s="7">
        <v>24</v>
      </c>
      <c r="B29" s="7" t="str">
        <f>"201511027491"</f>
        <v>201511027491</v>
      </c>
    </row>
    <row r="30" spans="1:2" x14ac:dyDescent="0.25">
      <c r="A30" s="7">
        <v>25</v>
      </c>
      <c r="B30" s="7" t="str">
        <f>"200809000762"</f>
        <v>200809000762</v>
      </c>
    </row>
    <row r="31" spans="1:2" x14ac:dyDescent="0.25">
      <c r="A31" s="7">
        <v>26</v>
      </c>
      <c r="B31" s="7" t="str">
        <f>"201304000999"</f>
        <v>201304000999</v>
      </c>
    </row>
    <row r="32" spans="1:2" x14ac:dyDescent="0.25">
      <c r="A32" s="7">
        <v>27</v>
      </c>
      <c r="B32" s="7" t="str">
        <f>"00202976"</f>
        <v>00202976</v>
      </c>
    </row>
    <row r="33" spans="1:2" x14ac:dyDescent="0.25">
      <c r="A33" s="7">
        <v>28</v>
      </c>
      <c r="B33" s="7" t="str">
        <f>"00278760"</f>
        <v>00278760</v>
      </c>
    </row>
    <row r="34" spans="1:2" x14ac:dyDescent="0.25">
      <c r="A34" s="7">
        <v>29</v>
      </c>
      <c r="B34" s="7" t="str">
        <f>"201102000207"</f>
        <v>201102000207</v>
      </c>
    </row>
    <row r="35" spans="1:2" x14ac:dyDescent="0.25">
      <c r="A35" s="7">
        <v>30</v>
      </c>
      <c r="B35" s="7" t="str">
        <f>"00261193"</f>
        <v>00261193</v>
      </c>
    </row>
    <row r="36" spans="1:2" x14ac:dyDescent="0.25">
      <c r="A36" s="7">
        <v>31</v>
      </c>
      <c r="B36" s="7" t="str">
        <f>"201406009592"</f>
        <v>201406009592</v>
      </c>
    </row>
    <row r="37" spans="1:2" x14ac:dyDescent="0.25">
      <c r="A37" s="7">
        <v>32</v>
      </c>
      <c r="B37" s="7" t="str">
        <f>"00440161"</f>
        <v>00440161</v>
      </c>
    </row>
    <row r="38" spans="1:2" x14ac:dyDescent="0.25">
      <c r="A38" s="7">
        <v>33</v>
      </c>
      <c r="B38" s="7" t="str">
        <f>"00708778"</f>
        <v>00708778</v>
      </c>
    </row>
    <row r="39" spans="1:2" x14ac:dyDescent="0.25">
      <c r="A39" s="7">
        <v>34</v>
      </c>
      <c r="B39" s="7" t="str">
        <f>"00874409"</f>
        <v>00874409</v>
      </c>
    </row>
    <row r="40" spans="1:2" x14ac:dyDescent="0.25">
      <c r="A40" s="7">
        <v>35</v>
      </c>
      <c r="B40" s="7" t="str">
        <f>"00735400"</f>
        <v>00735400</v>
      </c>
    </row>
    <row r="41" spans="1:2" x14ac:dyDescent="0.25">
      <c r="A41" s="7">
        <v>36</v>
      </c>
      <c r="B41" s="7" t="str">
        <f>"201511033940"</f>
        <v>201511033940</v>
      </c>
    </row>
    <row r="42" spans="1:2" x14ac:dyDescent="0.25">
      <c r="A42" s="7">
        <v>37</v>
      </c>
      <c r="B42" s="7" t="str">
        <f>"201406012422"</f>
        <v>201406012422</v>
      </c>
    </row>
    <row r="43" spans="1:2" x14ac:dyDescent="0.25">
      <c r="A43" s="7">
        <v>38</v>
      </c>
      <c r="B43" s="7" t="str">
        <f>"201511034236"</f>
        <v>201511034236</v>
      </c>
    </row>
    <row r="44" spans="1:2" x14ac:dyDescent="0.25">
      <c r="A44" s="7">
        <v>39</v>
      </c>
      <c r="B44" s="7" t="str">
        <f>"00173203"</f>
        <v>00173203</v>
      </c>
    </row>
    <row r="45" spans="1:2" x14ac:dyDescent="0.25">
      <c r="A45" s="7">
        <v>40</v>
      </c>
      <c r="B45" s="7" t="str">
        <f>"00083618"</f>
        <v>00083618</v>
      </c>
    </row>
    <row r="46" spans="1:2" x14ac:dyDescent="0.25">
      <c r="A46" s="7">
        <v>41</v>
      </c>
      <c r="B46" s="7" t="str">
        <f>"201511023423"</f>
        <v>201511023423</v>
      </c>
    </row>
    <row r="47" spans="1:2" x14ac:dyDescent="0.25">
      <c r="A47" s="7">
        <v>42</v>
      </c>
      <c r="B47" s="7" t="str">
        <f>"00291266"</f>
        <v>00291266</v>
      </c>
    </row>
    <row r="48" spans="1:2" x14ac:dyDescent="0.25">
      <c r="A48" s="7">
        <v>43</v>
      </c>
      <c r="B48" s="7" t="str">
        <f>"201402003152"</f>
        <v>201402003152</v>
      </c>
    </row>
    <row r="49" spans="1:2" x14ac:dyDescent="0.25">
      <c r="A49" s="7">
        <v>44</v>
      </c>
      <c r="B49" s="7" t="str">
        <f>"201406010525"</f>
        <v>201406010525</v>
      </c>
    </row>
    <row r="50" spans="1:2" x14ac:dyDescent="0.25">
      <c r="A50" s="7">
        <v>45</v>
      </c>
      <c r="B50" s="7" t="str">
        <f>"201406014190"</f>
        <v>201406014190</v>
      </c>
    </row>
    <row r="51" spans="1:2" x14ac:dyDescent="0.25">
      <c r="A51" s="7">
        <v>46</v>
      </c>
      <c r="B51" s="7" t="str">
        <f>"201511021895"</f>
        <v>201511021895</v>
      </c>
    </row>
    <row r="52" spans="1:2" x14ac:dyDescent="0.25">
      <c r="A52" s="7">
        <v>47</v>
      </c>
      <c r="B52" s="7" t="str">
        <f>"00217701"</f>
        <v>00217701</v>
      </c>
    </row>
    <row r="53" spans="1:2" x14ac:dyDescent="0.25">
      <c r="A53" s="7">
        <v>48</v>
      </c>
      <c r="B53" s="7" t="str">
        <f>"00202397"</f>
        <v>00202397</v>
      </c>
    </row>
    <row r="54" spans="1:2" x14ac:dyDescent="0.25">
      <c r="A54" s="7">
        <v>49</v>
      </c>
      <c r="B54" s="7" t="str">
        <f>"00773144"</f>
        <v>00773144</v>
      </c>
    </row>
    <row r="55" spans="1:2" x14ac:dyDescent="0.25">
      <c r="A55" s="7">
        <v>50</v>
      </c>
      <c r="B55" s="7" t="str">
        <f>"00727469"</f>
        <v>00727469</v>
      </c>
    </row>
    <row r="56" spans="1:2" x14ac:dyDescent="0.25">
      <c r="A56" s="7">
        <v>51</v>
      </c>
      <c r="B56" s="7" t="str">
        <f>"00340796"</f>
        <v>00340796</v>
      </c>
    </row>
    <row r="57" spans="1:2" x14ac:dyDescent="0.25">
      <c r="A57" s="7">
        <v>52</v>
      </c>
      <c r="B57" s="7" t="str">
        <f>"00849050"</f>
        <v>00849050</v>
      </c>
    </row>
    <row r="58" spans="1:2" x14ac:dyDescent="0.25">
      <c r="A58" s="7">
        <v>53</v>
      </c>
      <c r="B58" s="7" t="str">
        <f>"00185991"</f>
        <v>00185991</v>
      </c>
    </row>
    <row r="59" spans="1:2" x14ac:dyDescent="0.25">
      <c r="A59" s="7">
        <v>54</v>
      </c>
      <c r="B59" s="7" t="str">
        <f>"201511032559"</f>
        <v>201511032559</v>
      </c>
    </row>
    <row r="60" spans="1:2" x14ac:dyDescent="0.25">
      <c r="A60" s="7">
        <v>55</v>
      </c>
      <c r="B60" s="7" t="str">
        <f>"200804001014"</f>
        <v>200804001014</v>
      </c>
    </row>
    <row r="61" spans="1:2" x14ac:dyDescent="0.25">
      <c r="A61" s="7">
        <v>56</v>
      </c>
      <c r="B61" s="7" t="str">
        <f>"00682214"</f>
        <v>00682214</v>
      </c>
    </row>
    <row r="62" spans="1:2" x14ac:dyDescent="0.25">
      <c r="A62" s="7">
        <v>57</v>
      </c>
      <c r="B62" s="7" t="str">
        <f>"00689705"</f>
        <v>00689705</v>
      </c>
    </row>
    <row r="63" spans="1:2" x14ac:dyDescent="0.25">
      <c r="A63" s="7">
        <v>58</v>
      </c>
      <c r="B63" s="7" t="str">
        <f>"00548771"</f>
        <v>00548771</v>
      </c>
    </row>
    <row r="64" spans="1:2" x14ac:dyDescent="0.25">
      <c r="A64" s="7">
        <v>59</v>
      </c>
      <c r="B64" s="7" t="str">
        <f>"201506001281"</f>
        <v>201506001281</v>
      </c>
    </row>
    <row r="65" spans="1:2" x14ac:dyDescent="0.25">
      <c r="A65" s="7">
        <v>60</v>
      </c>
      <c r="B65" s="7" t="str">
        <f>"201604006273"</f>
        <v>201604006273</v>
      </c>
    </row>
    <row r="66" spans="1:2" x14ac:dyDescent="0.25">
      <c r="A66" s="7">
        <v>61</v>
      </c>
      <c r="B66" s="7" t="str">
        <f>"00441227"</f>
        <v>00441227</v>
      </c>
    </row>
    <row r="67" spans="1:2" x14ac:dyDescent="0.25">
      <c r="A67" s="7">
        <v>62</v>
      </c>
      <c r="B67" s="7" t="str">
        <f>"00467122"</f>
        <v>00467122</v>
      </c>
    </row>
    <row r="68" spans="1:2" x14ac:dyDescent="0.25">
      <c r="A68" s="7">
        <v>63</v>
      </c>
      <c r="B68" s="7" t="str">
        <f>"00582769"</f>
        <v>00582769</v>
      </c>
    </row>
    <row r="69" spans="1:2" x14ac:dyDescent="0.25">
      <c r="A69" s="7">
        <v>64</v>
      </c>
      <c r="B69" s="7" t="str">
        <f>"00196495"</f>
        <v>00196495</v>
      </c>
    </row>
    <row r="70" spans="1:2" x14ac:dyDescent="0.25">
      <c r="A70" s="7">
        <v>65</v>
      </c>
      <c r="B70" s="7" t="str">
        <f>"00001676"</f>
        <v>00001676</v>
      </c>
    </row>
    <row r="71" spans="1:2" x14ac:dyDescent="0.25">
      <c r="A71" s="7">
        <v>66</v>
      </c>
      <c r="B71" s="7" t="str">
        <f>"201406018393"</f>
        <v>201406018393</v>
      </c>
    </row>
    <row r="72" spans="1:2" x14ac:dyDescent="0.25">
      <c r="A72" s="7">
        <v>67</v>
      </c>
      <c r="B72" s="7" t="str">
        <f>"00473629"</f>
        <v>00473629</v>
      </c>
    </row>
    <row r="73" spans="1:2" x14ac:dyDescent="0.25">
      <c r="A73" s="7">
        <v>68</v>
      </c>
      <c r="B73" s="7" t="str">
        <f>"00702872"</f>
        <v>00702872</v>
      </c>
    </row>
    <row r="74" spans="1:2" x14ac:dyDescent="0.25">
      <c r="A74" s="7">
        <v>69</v>
      </c>
      <c r="B74" s="7" t="str">
        <f>"00160895"</f>
        <v>00160895</v>
      </c>
    </row>
    <row r="75" spans="1:2" x14ac:dyDescent="0.25">
      <c r="A75" s="7">
        <v>70</v>
      </c>
      <c r="B75" s="7" t="str">
        <f>"00193845"</f>
        <v>00193845</v>
      </c>
    </row>
    <row r="76" spans="1:2" x14ac:dyDescent="0.25">
      <c r="A76" s="7">
        <v>71</v>
      </c>
      <c r="B76" s="7" t="str">
        <f>"201506001143"</f>
        <v>201506001143</v>
      </c>
    </row>
    <row r="77" spans="1:2" x14ac:dyDescent="0.25">
      <c r="A77" s="7">
        <v>72</v>
      </c>
      <c r="B77" s="7" t="str">
        <f>"201511033787"</f>
        <v>201511033787</v>
      </c>
    </row>
    <row r="78" spans="1:2" x14ac:dyDescent="0.25">
      <c r="A78" s="7">
        <v>73</v>
      </c>
      <c r="B78" s="7" t="str">
        <f>"00468017"</f>
        <v>00468017</v>
      </c>
    </row>
    <row r="79" spans="1:2" x14ac:dyDescent="0.25">
      <c r="A79" s="7">
        <v>74</v>
      </c>
      <c r="B79" s="7" t="str">
        <f>"201406011117"</f>
        <v>201406011117</v>
      </c>
    </row>
    <row r="80" spans="1:2" x14ac:dyDescent="0.25">
      <c r="A80" s="7">
        <v>75</v>
      </c>
      <c r="B80" s="7" t="str">
        <f>"00013075"</f>
        <v>00013075</v>
      </c>
    </row>
    <row r="81" spans="1:2" x14ac:dyDescent="0.25">
      <c r="A81" s="7">
        <v>76</v>
      </c>
      <c r="B81" s="7" t="str">
        <f>"00874786"</f>
        <v>00874786</v>
      </c>
    </row>
    <row r="82" spans="1:2" x14ac:dyDescent="0.25">
      <c r="A82" s="7">
        <v>77</v>
      </c>
      <c r="B82" s="7" t="str">
        <f>"00219539"</f>
        <v>00219539</v>
      </c>
    </row>
    <row r="83" spans="1:2" x14ac:dyDescent="0.25">
      <c r="A83" s="7">
        <v>78</v>
      </c>
      <c r="B83" s="7" t="str">
        <f>"00773847"</f>
        <v>00773847</v>
      </c>
    </row>
    <row r="84" spans="1:2" x14ac:dyDescent="0.25">
      <c r="A84" s="7">
        <v>79</v>
      </c>
      <c r="B84" s="7" t="str">
        <f>"00250359"</f>
        <v>00250359</v>
      </c>
    </row>
    <row r="85" spans="1:2" x14ac:dyDescent="0.25">
      <c r="A85" s="7">
        <v>80</v>
      </c>
      <c r="B85" s="7" t="str">
        <f>"00843201"</f>
        <v>00843201</v>
      </c>
    </row>
    <row r="86" spans="1:2" x14ac:dyDescent="0.25">
      <c r="A86" s="7">
        <v>81</v>
      </c>
      <c r="B86" s="7" t="str">
        <f>"00869444"</f>
        <v>00869444</v>
      </c>
    </row>
    <row r="87" spans="1:2" x14ac:dyDescent="0.25">
      <c r="A87" s="7">
        <v>82</v>
      </c>
      <c r="B87" s="7" t="str">
        <f>"201405000933"</f>
        <v>201405000933</v>
      </c>
    </row>
    <row r="88" spans="1:2" x14ac:dyDescent="0.25">
      <c r="A88" s="7">
        <v>83</v>
      </c>
      <c r="B88" s="7" t="str">
        <f>"200904000403"</f>
        <v>200904000403</v>
      </c>
    </row>
    <row r="89" spans="1:2" x14ac:dyDescent="0.25">
      <c r="A89" s="7">
        <v>84</v>
      </c>
      <c r="B89" s="7" t="str">
        <f>"00154216"</f>
        <v>00154216</v>
      </c>
    </row>
    <row r="90" spans="1:2" x14ac:dyDescent="0.25">
      <c r="A90" s="7">
        <v>85</v>
      </c>
      <c r="B90" s="7" t="str">
        <f>"00128947"</f>
        <v>00128947</v>
      </c>
    </row>
    <row r="91" spans="1:2" x14ac:dyDescent="0.25">
      <c r="A91" s="7">
        <v>86</v>
      </c>
      <c r="B91" s="7" t="str">
        <f>"201412003461"</f>
        <v>201412003461</v>
      </c>
    </row>
    <row r="92" spans="1:2" x14ac:dyDescent="0.25">
      <c r="A92" s="7">
        <v>87</v>
      </c>
      <c r="B92" s="7" t="str">
        <f>"00206775"</f>
        <v>00206775</v>
      </c>
    </row>
    <row r="93" spans="1:2" x14ac:dyDescent="0.25">
      <c r="A93" s="7">
        <v>88</v>
      </c>
      <c r="B93" s="7" t="str">
        <f>"200801002578"</f>
        <v>200801002578</v>
      </c>
    </row>
    <row r="94" spans="1:2" x14ac:dyDescent="0.25">
      <c r="A94" s="7">
        <v>89</v>
      </c>
      <c r="B94" s="7" t="str">
        <f>"201406015341"</f>
        <v>201406015341</v>
      </c>
    </row>
    <row r="95" spans="1:2" x14ac:dyDescent="0.25">
      <c r="A95" s="7">
        <v>90</v>
      </c>
      <c r="B95" s="7" t="str">
        <f>"00875849"</f>
        <v>00875849</v>
      </c>
    </row>
    <row r="96" spans="1:2" x14ac:dyDescent="0.25">
      <c r="A96" s="7">
        <v>91</v>
      </c>
      <c r="B96" s="7" t="str">
        <f>"00157555"</f>
        <v>00157555</v>
      </c>
    </row>
    <row r="97" spans="1:2" x14ac:dyDescent="0.25">
      <c r="A97" s="7">
        <v>92</v>
      </c>
      <c r="B97" s="7" t="str">
        <f>"00195565"</f>
        <v>00195565</v>
      </c>
    </row>
    <row r="98" spans="1:2" x14ac:dyDescent="0.25">
      <c r="A98" s="7">
        <v>93</v>
      </c>
      <c r="B98" s="7" t="str">
        <f>"00723542"</f>
        <v>00723542</v>
      </c>
    </row>
    <row r="99" spans="1:2" x14ac:dyDescent="0.25">
      <c r="A99" s="7">
        <v>94</v>
      </c>
      <c r="B99" s="7" t="str">
        <f>"200801007334"</f>
        <v>200801007334</v>
      </c>
    </row>
    <row r="100" spans="1:2" x14ac:dyDescent="0.25">
      <c r="A100" s="7">
        <v>95</v>
      </c>
      <c r="B100" s="7" t="str">
        <f>"00735104"</f>
        <v>00735104</v>
      </c>
    </row>
    <row r="101" spans="1:2" x14ac:dyDescent="0.25">
      <c r="A101" s="7">
        <v>96</v>
      </c>
      <c r="B101" s="7" t="str">
        <f>"00657368"</f>
        <v>00657368</v>
      </c>
    </row>
    <row r="102" spans="1:2" x14ac:dyDescent="0.25">
      <c r="A102" s="7">
        <v>97</v>
      </c>
      <c r="B102" s="7" t="str">
        <f>"00473340"</f>
        <v>00473340</v>
      </c>
    </row>
    <row r="103" spans="1:2" x14ac:dyDescent="0.25">
      <c r="A103" s="7">
        <v>98</v>
      </c>
      <c r="B103" s="7" t="str">
        <f>"201003000084"</f>
        <v>201003000084</v>
      </c>
    </row>
    <row r="104" spans="1:2" x14ac:dyDescent="0.25">
      <c r="A104" s="7">
        <v>99</v>
      </c>
      <c r="B104" s="7" t="str">
        <f>"201402005494"</f>
        <v>201402005494</v>
      </c>
    </row>
    <row r="105" spans="1:2" x14ac:dyDescent="0.25">
      <c r="A105" s="7">
        <v>100</v>
      </c>
      <c r="B105" s="7" t="str">
        <f>"00214631"</f>
        <v>00214631</v>
      </c>
    </row>
    <row r="106" spans="1:2" x14ac:dyDescent="0.25">
      <c r="A106" s="7">
        <v>101</v>
      </c>
      <c r="B106" s="7" t="str">
        <f>"00350846"</f>
        <v>00350846</v>
      </c>
    </row>
    <row r="107" spans="1:2" x14ac:dyDescent="0.25">
      <c r="A107" s="7">
        <v>102</v>
      </c>
      <c r="B107" s="7" t="str">
        <f>"00474222"</f>
        <v>00474222</v>
      </c>
    </row>
    <row r="108" spans="1:2" x14ac:dyDescent="0.25">
      <c r="A108" s="7">
        <v>103</v>
      </c>
      <c r="B108" s="7" t="str">
        <f>"200712002271"</f>
        <v>200712002271</v>
      </c>
    </row>
    <row r="109" spans="1:2" x14ac:dyDescent="0.25">
      <c r="A109" s="7">
        <v>104</v>
      </c>
      <c r="B109" s="7" t="str">
        <f>"00775119"</f>
        <v>00775119</v>
      </c>
    </row>
    <row r="110" spans="1:2" x14ac:dyDescent="0.25">
      <c r="A110" s="7">
        <v>105</v>
      </c>
      <c r="B110" s="7" t="str">
        <f>"201407000192"</f>
        <v>201407000192</v>
      </c>
    </row>
    <row r="111" spans="1:2" x14ac:dyDescent="0.25">
      <c r="A111" s="7">
        <v>106</v>
      </c>
      <c r="B111" s="7" t="str">
        <f>"00450959"</f>
        <v>00450959</v>
      </c>
    </row>
    <row r="112" spans="1:2" x14ac:dyDescent="0.25">
      <c r="A112" s="7">
        <v>107</v>
      </c>
      <c r="B112" s="7" t="str">
        <f>"00083318"</f>
        <v>00083318</v>
      </c>
    </row>
    <row r="113" spans="1:2" x14ac:dyDescent="0.25">
      <c r="A113" s="7">
        <v>108</v>
      </c>
      <c r="B113" s="7" t="str">
        <f>"200801004768"</f>
        <v>200801004768</v>
      </c>
    </row>
    <row r="114" spans="1:2" x14ac:dyDescent="0.25">
      <c r="A114" s="7">
        <v>109</v>
      </c>
      <c r="B114" s="7" t="str">
        <f>"00152429"</f>
        <v>00152429</v>
      </c>
    </row>
    <row r="115" spans="1:2" x14ac:dyDescent="0.25">
      <c r="A115" s="7">
        <v>110</v>
      </c>
      <c r="B115" s="7" t="str">
        <f>"00616527"</f>
        <v>00616527</v>
      </c>
    </row>
    <row r="116" spans="1:2" x14ac:dyDescent="0.25">
      <c r="A116" s="7">
        <v>111</v>
      </c>
      <c r="B116" s="7" t="str">
        <f>"00128272"</f>
        <v>00128272</v>
      </c>
    </row>
    <row r="117" spans="1:2" x14ac:dyDescent="0.25">
      <c r="A117" s="7">
        <v>112</v>
      </c>
      <c r="B117" s="7" t="str">
        <f>"00244571"</f>
        <v>00244571</v>
      </c>
    </row>
    <row r="118" spans="1:2" x14ac:dyDescent="0.25">
      <c r="A118" s="7">
        <v>113</v>
      </c>
      <c r="B118" s="7" t="str">
        <f>"200910000882"</f>
        <v>200910000882</v>
      </c>
    </row>
    <row r="119" spans="1:2" x14ac:dyDescent="0.25">
      <c r="A119" s="7">
        <v>114</v>
      </c>
      <c r="B119" s="7" t="str">
        <f>"201405000908"</f>
        <v>201405000908</v>
      </c>
    </row>
    <row r="120" spans="1:2" x14ac:dyDescent="0.25">
      <c r="A120" s="7">
        <v>115</v>
      </c>
      <c r="B120" s="7" t="str">
        <f>"201402006995"</f>
        <v>201402006995</v>
      </c>
    </row>
    <row r="121" spans="1:2" x14ac:dyDescent="0.25">
      <c r="A121" s="7">
        <v>116</v>
      </c>
      <c r="B121" s="7" t="str">
        <f>"201406011746"</f>
        <v>201406011746</v>
      </c>
    </row>
    <row r="122" spans="1:2" x14ac:dyDescent="0.25">
      <c r="A122" s="7">
        <v>117</v>
      </c>
      <c r="B122" s="7" t="str">
        <f>"201511031985"</f>
        <v>201511031985</v>
      </c>
    </row>
    <row r="123" spans="1:2" x14ac:dyDescent="0.25">
      <c r="A123" s="7">
        <v>118</v>
      </c>
      <c r="B123" s="7" t="str">
        <f>"00420423"</f>
        <v>00420423</v>
      </c>
    </row>
    <row r="124" spans="1:2" x14ac:dyDescent="0.25">
      <c r="A124" s="7">
        <v>119</v>
      </c>
      <c r="B124" s="7" t="str">
        <f>"00118143"</f>
        <v>00118143</v>
      </c>
    </row>
    <row r="125" spans="1:2" x14ac:dyDescent="0.25">
      <c r="A125" s="7">
        <v>120</v>
      </c>
      <c r="B125" s="7" t="str">
        <f>"00792610"</f>
        <v>00792610</v>
      </c>
    </row>
    <row r="126" spans="1:2" x14ac:dyDescent="0.25">
      <c r="A126" s="7">
        <v>121</v>
      </c>
      <c r="B126" s="7" t="str">
        <f>"00456076"</f>
        <v>00456076</v>
      </c>
    </row>
    <row r="127" spans="1:2" x14ac:dyDescent="0.25">
      <c r="A127" s="7">
        <v>122</v>
      </c>
      <c r="B127" s="7" t="str">
        <f>"201406005096"</f>
        <v>201406005096</v>
      </c>
    </row>
    <row r="128" spans="1:2" x14ac:dyDescent="0.25">
      <c r="A128" s="7">
        <v>123</v>
      </c>
      <c r="B128" s="7" t="str">
        <f>"00244432"</f>
        <v>00244432</v>
      </c>
    </row>
    <row r="129" spans="1:2" x14ac:dyDescent="0.25">
      <c r="A129" s="7">
        <v>124</v>
      </c>
      <c r="B129" s="7" t="str">
        <f>"201511025375"</f>
        <v>201511025375</v>
      </c>
    </row>
    <row r="130" spans="1:2" x14ac:dyDescent="0.25">
      <c r="A130" s="7">
        <v>125</v>
      </c>
      <c r="B130" s="7" t="str">
        <f>"00626887"</f>
        <v>00626887</v>
      </c>
    </row>
    <row r="131" spans="1:2" x14ac:dyDescent="0.25">
      <c r="A131" s="7">
        <v>126</v>
      </c>
      <c r="B131" s="7" t="str">
        <f>"201407000238"</f>
        <v>201407000238</v>
      </c>
    </row>
    <row r="132" spans="1:2" x14ac:dyDescent="0.25">
      <c r="A132" s="7">
        <v>127</v>
      </c>
      <c r="B132" s="7" t="str">
        <f>"201409000641"</f>
        <v>201409000641</v>
      </c>
    </row>
    <row r="133" spans="1:2" x14ac:dyDescent="0.25">
      <c r="A133" s="7">
        <v>128</v>
      </c>
      <c r="B133" s="7" t="str">
        <f>"00482585"</f>
        <v>00482585</v>
      </c>
    </row>
    <row r="134" spans="1:2" x14ac:dyDescent="0.25">
      <c r="A134" s="7">
        <v>129</v>
      </c>
      <c r="B134" s="7" t="str">
        <f>"201510001099"</f>
        <v>201510001099</v>
      </c>
    </row>
    <row r="135" spans="1:2" x14ac:dyDescent="0.25">
      <c r="A135" s="7">
        <v>130</v>
      </c>
      <c r="B135" s="7" t="str">
        <f>"201504001019"</f>
        <v>201504001019</v>
      </c>
    </row>
    <row r="136" spans="1:2" x14ac:dyDescent="0.25">
      <c r="A136" s="7">
        <v>131</v>
      </c>
      <c r="B136" s="7" t="str">
        <f>"00333392"</f>
        <v>00333392</v>
      </c>
    </row>
    <row r="137" spans="1:2" x14ac:dyDescent="0.25">
      <c r="A137" s="7">
        <v>132</v>
      </c>
      <c r="B137" s="7" t="str">
        <f>"00201826"</f>
        <v>00201826</v>
      </c>
    </row>
    <row r="138" spans="1:2" x14ac:dyDescent="0.25">
      <c r="A138" s="7">
        <v>133</v>
      </c>
      <c r="B138" s="7" t="str">
        <f>"00849325"</f>
        <v>00849325</v>
      </c>
    </row>
    <row r="139" spans="1:2" x14ac:dyDescent="0.25">
      <c r="A139" s="7">
        <v>134</v>
      </c>
      <c r="B139" s="7" t="str">
        <f>"00675156"</f>
        <v>00675156</v>
      </c>
    </row>
    <row r="140" spans="1:2" x14ac:dyDescent="0.25">
      <c r="A140" s="7">
        <v>135</v>
      </c>
      <c r="B140" s="7" t="str">
        <f>"201511031295"</f>
        <v>201511031295</v>
      </c>
    </row>
    <row r="141" spans="1:2" x14ac:dyDescent="0.25">
      <c r="A141" s="7">
        <v>136</v>
      </c>
      <c r="B141" s="7" t="str">
        <f>"201401000569"</f>
        <v>201401000569</v>
      </c>
    </row>
    <row r="142" spans="1:2" x14ac:dyDescent="0.25">
      <c r="A142" s="7">
        <v>137</v>
      </c>
      <c r="B142" s="7" t="str">
        <f>"00140825"</f>
        <v>00140825</v>
      </c>
    </row>
    <row r="143" spans="1:2" x14ac:dyDescent="0.25">
      <c r="A143" s="7">
        <v>138</v>
      </c>
      <c r="B143" s="7" t="str">
        <f>"00172746"</f>
        <v>00172746</v>
      </c>
    </row>
    <row r="144" spans="1:2" x14ac:dyDescent="0.25">
      <c r="A144" s="7">
        <v>139</v>
      </c>
      <c r="B144" s="7" t="str">
        <f>"00260982"</f>
        <v>00260982</v>
      </c>
    </row>
    <row r="145" spans="1:2" x14ac:dyDescent="0.25">
      <c r="A145" s="7">
        <v>140</v>
      </c>
      <c r="B145" s="7" t="str">
        <f>"200712000881"</f>
        <v>200712000881</v>
      </c>
    </row>
    <row r="146" spans="1:2" x14ac:dyDescent="0.25">
      <c r="A146" s="7">
        <v>141</v>
      </c>
      <c r="B146" s="7" t="str">
        <f>"00381883"</f>
        <v>00381883</v>
      </c>
    </row>
    <row r="147" spans="1:2" x14ac:dyDescent="0.25">
      <c r="A147" s="7">
        <v>142</v>
      </c>
      <c r="B147" s="7" t="str">
        <f>"201511020662"</f>
        <v>201511020662</v>
      </c>
    </row>
    <row r="148" spans="1:2" x14ac:dyDescent="0.25">
      <c r="A148" s="7">
        <v>143</v>
      </c>
      <c r="B148" s="7" t="str">
        <f>"201402004958"</f>
        <v>201402004958</v>
      </c>
    </row>
    <row r="149" spans="1:2" x14ac:dyDescent="0.25">
      <c r="A149" s="7">
        <v>144</v>
      </c>
      <c r="B149" s="7" t="str">
        <f>"201406006142"</f>
        <v>201406006142</v>
      </c>
    </row>
    <row r="150" spans="1:2" x14ac:dyDescent="0.25">
      <c r="A150" s="7">
        <v>145</v>
      </c>
      <c r="B150" s="7" t="str">
        <f>"201511007498"</f>
        <v>201511007498</v>
      </c>
    </row>
    <row r="151" spans="1:2" x14ac:dyDescent="0.25">
      <c r="A151" s="7">
        <v>146</v>
      </c>
      <c r="B151" s="7" t="str">
        <f>"201411001930"</f>
        <v>201411001930</v>
      </c>
    </row>
    <row r="152" spans="1:2" x14ac:dyDescent="0.25">
      <c r="A152" s="7">
        <v>147</v>
      </c>
      <c r="B152" s="7" t="str">
        <f>"201511035156"</f>
        <v>201511035156</v>
      </c>
    </row>
    <row r="153" spans="1:2" x14ac:dyDescent="0.25">
      <c r="A153" s="7">
        <v>148</v>
      </c>
      <c r="B153" s="7" t="str">
        <f>"00126438"</f>
        <v>00126438</v>
      </c>
    </row>
    <row r="154" spans="1:2" x14ac:dyDescent="0.25">
      <c r="A154" s="7">
        <v>149</v>
      </c>
      <c r="B154" s="7" t="str">
        <f>"00793263"</f>
        <v>00793263</v>
      </c>
    </row>
    <row r="155" spans="1:2" x14ac:dyDescent="0.25">
      <c r="A155" s="7">
        <v>150</v>
      </c>
      <c r="B155" s="7" t="str">
        <f>"00149086"</f>
        <v>00149086</v>
      </c>
    </row>
    <row r="156" spans="1:2" x14ac:dyDescent="0.25">
      <c r="A156" s="7">
        <v>151</v>
      </c>
      <c r="B156" s="7" t="str">
        <f>"200809001215"</f>
        <v>200809001215</v>
      </c>
    </row>
    <row r="157" spans="1:2" x14ac:dyDescent="0.25">
      <c r="A157" s="7">
        <v>152</v>
      </c>
      <c r="B157" s="7" t="str">
        <f>"201402005749"</f>
        <v>201402005749</v>
      </c>
    </row>
    <row r="158" spans="1:2" x14ac:dyDescent="0.25">
      <c r="A158" s="7">
        <v>153</v>
      </c>
      <c r="B158" s="7" t="str">
        <f>"00030137"</f>
        <v>00030137</v>
      </c>
    </row>
    <row r="159" spans="1:2" x14ac:dyDescent="0.25">
      <c r="A159" s="7">
        <v>154</v>
      </c>
      <c r="B159" s="7" t="str">
        <f>"00217056"</f>
        <v>00217056</v>
      </c>
    </row>
    <row r="160" spans="1:2" x14ac:dyDescent="0.25">
      <c r="A160" s="7">
        <v>155</v>
      </c>
      <c r="B160" s="7" t="str">
        <f>"201406007972"</f>
        <v>201406007972</v>
      </c>
    </row>
    <row r="161" spans="1:2" x14ac:dyDescent="0.25">
      <c r="A161" s="7">
        <v>156</v>
      </c>
      <c r="B161" s="7" t="str">
        <f>"00873748"</f>
        <v>00873748</v>
      </c>
    </row>
    <row r="162" spans="1:2" x14ac:dyDescent="0.25">
      <c r="A162" s="7">
        <v>157</v>
      </c>
      <c r="B162" s="7" t="str">
        <f>"00683949"</f>
        <v>00683949</v>
      </c>
    </row>
    <row r="163" spans="1:2" x14ac:dyDescent="0.25">
      <c r="A163" s="7">
        <v>158</v>
      </c>
      <c r="B163" s="7" t="str">
        <f>"00873445"</f>
        <v>00873445</v>
      </c>
    </row>
    <row r="164" spans="1:2" x14ac:dyDescent="0.25">
      <c r="A164" s="7">
        <v>159</v>
      </c>
      <c r="B164" s="7" t="str">
        <f>"201412006615"</f>
        <v>201412006615</v>
      </c>
    </row>
    <row r="165" spans="1:2" x14ac:dyDescent="0.25">
      <c r="A165" s="7">
        <v>160</v>
      </c>
      <c r="B165" s="7" t="str">
        <f>"00875820"</f>
        <v>00875820</v>
      </c>
    </row>
    <row r="166" spans="1:2" x14ac:dyDescent="0.25">
      <c r="A166" s="7">
        <v>161</v>
      </c>
      <c r="B166" s="7" t="str">
        <f>"200811001747"</f>
        <v>200811001747</v>
      </c>
    </row>
    <row r="167" spans="1:2" x14ac:dyDescent="0.25">
      <c r="A167" s="7">
        <v>162</v>
      </c>
      <c r="B167" s="7" t="str">
        <f>"00250032"</f>
        <v>00250032</v>
      </c>
    </row>
    <row r="168" spans="1:2" x14ac:dyDescent="0.25">
      <c r="A168" s="7">
        <v>163</v>
      </c>
      <c r="B168" s="7" t="str">
        <f>"201510001812"</f>
        <v>201510001812</v>
      </c>
    </row>
    <row r="169" spans="1:2" x14ac:dyDescent="0.25">
      <c r="A169" s="7">
        <v>164</v>
      </c>
      <c r="B169" s="7" t="str">
        <f>"201402010339"</f>
        <v>201402010339</v>
      </c>
    </row>
    <row r="170" spans="1:2" x14ac:dyDescent="0.25">
      <c r="A170" s="7">
        <v>165</v>
      </c>
      <c r="B170" s="7" t="str">
        <f>"00151358"</f>
        <v>00151358</v>
      </c>
    </row>
    <row r="171" spans="1:2" x14ac:dyDescent="0.25">
      <c r="A171" s="7">
        <v>166</v>
      </c>
      <c r="B171" s="7" t="str">
        <f>"00158824"</f>
        <v>00158824</v>
      </c>
    </row>
    <row r="172" spans="1:2" x14ac:dyDescent="0.25">
      <c r="A172" s="7">
        <v>167</v>
      </c>
      <c r="B172" s="7" t="str">
        <f>"00630967"</f>
        <v>00630967</v>
      </c>
    </row>
    <row r="173" spans="1:2" x14ac:dyDescent="0.25">
      <c r="A173" s="7">
        <v>168</v>
      </c>
      <c r="B173" s="7" t="str">
        <f>"00674197"</f>
        <v>00674197</v>
      </c>
    </row>
    <row r="174" spans="1:2" x14ac:dyDescent="0.25">
      <c r="A174" s="7">
        <v>169</v>
      </c>
      <c r="B174" s="7" t="str">
        <f>"201506000608"</f>
        <v>201506000608</v>
      </c>
    </row>
    <row r="175" spans="1:2" x14ac:dyDescent="0.25">
      <c r="A175" s="7">
        <v>170</v>
      </c>
      <c r="B175" s="7" t="str">
        <f>"00154778"</f>
        <v>00154778</v>
      </c>
    </row>
    <row r="176" spans="1:2" x14ac:dyDescent="0.25">
      <c r="A176" s="7">
        <v>171</v>
      </c>
      <c r="B176" s="7" t="str">
        <f>"200802003339"</f>
        <v>200802003339</v>
      </c>
    </row>
    <row r="177" spans="1:2" x14ac:dyDescent="0.25">
      <c r="A177" s="7">
        <v>172</v>
      </c>
      <c r="B177" s="7" t="str">
        <f>"201402011299"</f>
        <v>201402011299</v>
      </c>
    </row>
    <row r="178" spans="1:2" x14ac:dyDescent="0.25">
      <c r="A178" s="7">
        <v>173</v>
      </c>
      <c r="B178" s="7" t="str">
        <f>"00310513"</f>
        <v>00310513</v>
      </c>
    </row>
    <row r="179" spans="1:2" x14ac:dyDescent="0.25">
      <c r="A179" s="7">
        <v>174</v>
      </c>
      <c r="B179" s="7" t="str">
        <f>"201401000330"</f>
        <v>201401000330</v>
      </c>
    </row>
    <row r="180" spans="1:2" x14ac:dyDescent="0.25">
      <c r="A180" s="7">
        <v>175</v>
      </c>
      <c r="B180" s="7" t="str">
        <f>"201304002612"</f>
        <v>201304002612</v>
      </c>
    </row>
    <row r="181" spans="1:2" x14ac:dyDescent="0.25">
      <c r="A181" s="7">
        <v>176</v>
      </c>
      <c r="B181" s="7" t="str">
        <f>"00318652"</f>
        <v>00318652</v>
      </c>
    </row>
    <row r="182" spans="1:2" x14ac:dyDescent="0.25">
      <c r="A182" s="7">
        <v>177</v>
      </c>
      <c r="B182" s="7" t="str">
        <f>"00548393"</f>
        <v>00548393</v>
      </c>
    </row>
    <row r="183" spans="1:2" x14ac:dyDescent="0.25">
      <c r="A183" s="7">
        <v>178</v>
      </c>
      <c r="B183" s="7" t="str">
        <f>"00652568"</f>
        <v>00652568</v>
      </c>
    </row>
    <row r="184" spans="1:2" x14ac:dyDescent="0.25">
      <c r="A184" s="7">
        <v>179</v>
      </c>
      <c r="B184" s="7" t="str">
        <f>"201412004631"</f>
        <v>201412004631</v>
      </c>
    </row>
    <row r="185" spans="1:2" x14ac:dyDescent="0.25">
      <c r="A185" s="7">
        <v>180</v>
      </c>
      <c r="B185" s="7" t="str">
        <f>"201511007391"</f>
        <v>201511007391</v>
      </c>
    </row>
    <row r="186" spans="1:2" x14ac:dyDescent="0.25">
      <c r="A186" s="7">
        <v>181</v>
      </c>
      <c r="B186" s="7" t="str">
        <f>"201402010821"</f>
        <v>201402010821</v>
      </c>
    </row>
    <row r="187" spans="1:2" x14ac:dyDescent="0.25">
      <c r="A187" s="7">
        <v>182</v>
      </c>
      <c r="B187" s="7" t="str">
        <f>"201410011673"</f>
        <v>201410011673</v>
      </c>
    </row>
    <row r="188" spans="1:2" x14ac:dyDescent="0.25">
      <c r="A188" s="7">
        <v>183</v>
      </c>
      <c r="B188" s="7" t="str">
        <f>"00158229"</f>
        <v>00158229</v>
      </c>
    </row>
    <row r="189" spans="1:2" x14ac:dyDescent="0.25">
      <c r="A189" s="7">
        <v>184</v>
      </c>
      <c r="B189" s="7" t="str">
        <f>"201402001448"</f>
        <v>201402001448</v>
      </c>
    </row>
    <row r="190" spans="1:2" x14ac:dyDescent="0.25">
      <c r="A190" s="7">
        <v>185</v>
      </c>
      <c r="B190" s="7" t="str">
        <f>"00063641"</f>
        <v>00063641</v>
      </c>
    </row>
    <row r="191" spans="1:2" x14ac:dyDescent="0.25">
      <c r="A191" s="7">
        <v>186</v>
      </c>
      <c r="B191" s="7" t="str">
        <f>"00549602"</f>
        <v>00549602</v>
      </c>
    </row>
    <row r="192" spans="1:2" x14ac:dyDescent="0.25">
      <c r="A192" s="7">
        <v>187</v>
      </c>
      <c r="B192" s="7" t="str">
        <f>"201511020533"</f>
        <v>201511020533</v>
      </c>
    </row>
    <row r="193" spans="1:2" x14ac:dyDescent="0.25">
      <c r="A193" s="7">
        <v>188</v>
      </c>
      <c r="B193" s="7" t="str">
        <f>"00208842"</f>
        <v>00208842</v>
      </c>
    </row>
    <row r="194" spans="1:2" x14ac:dyDescent="0.25">
      <c r="A194" s="7">
        <v>189</v>
      </c>
      <c r="B194" s="7" t="str">
        <f>"00875817"</f>
        <v>00875817</v>
      </c>
    </row>
    <row r="195" spans="1:2" x14ac:dyDescent="0.25">
      <c r="A195" s="7">
        <v>190</v>
      </c>
      <c r="B195" s="7" t="str">
        <f>"00120492"</f>
        <v>00120492</v>
      </c>
    </row>
    <row r="196" spans="1:2" x14ac:dyDescent="0.25">
      <c r="A196" s="7">
        <v>191</v>
      </c>
      <c r="B196" s="7" t="str">
        <f>"00398311"</f>
        <v>00398311</v>
      </c>
    </row>
    <row r="197" spans="1:2" x14ac:dyDescent="0.25">
      <c r="A197" s="7">
        <v>192</v>
      </c>
      <c r="B197" s="7" t="str">
        <f>"201406001537"</f>
        <v>201406001537</v>
      </c>
    </row>
    <row r="198" spans="1:2" x14ac:dyDescent="0.25">
      <c r="A198" s="7">
        <v>193</v>
      </c>
      <c r="B198" s="7" t="str">
        <f>"201406003237"</f>
        <v>201406003237</v>
      </c>
    </row>
    <row r="199" spans="1:2" x14ac:dyDescent="0.25">
      <c r="A199" s="7">
        <v>194</v>
      </c>
      <c r="B199" s="7" t="str">
        <f>"201511024088"</f>
        <v>201511024088</v>
      </c>
    </row>
    <row r="200" spans="1:2" x14ac:dyDescent="0.25">
      <c r="A200" s="7">
        <v>195</v>
      </c>
      <c r="B200" s="7" t="str">
        <f>"201406008829"</f>
        <v>201406008829</v>
      </c>
    </row>
    <row r="201" spans="1:2" x14ac:dyDescent="0.25">
      <c r="A201" s="7">
        <v>196</v>
      </c>
      <c r="B201" s="7" t="str">
        <f>"00040634"</f>
        <v>00040634</v>
      </c>
    </row>
    <row r="202" spans="1:2" x14ac:dyDescent="0.25">
      <c r="A202" s="7">
        <v>197</v>
      </c>
      <c r="B202" s="7" t="str">
        <f>"00681840"</f>
        <v>00681840</v>
      </c>
    </row>
    <row r="203" spans="1:2" x14ac:dyDescent="0.25">
      <c r="A203" s="7">
        <v>198</v>
      </c>
      <c r="B203" s="7" t="str">
        <f>"201412006385"</f>
        <v>201412006385</v>
      </c>
    </row>
    <row r="204" spans="1:2" x14ac:dyDescent="0.25">
      <c r="A204" s="7">
        <v>199</v>
      </c>
      <c r="B204" s="7" t="str">
        <f>"201511015015"</f>
        <v>201511015015</v>
      </c>
    </row>
    <row r="205" spans="1:2" x14ac:dyDescent="0.25">
      <c r="A205" s="7">
        <v>200</v>
      </c>
      <c r="B205" s="7" t="str">
        <f>"201402005695"</f>
        <v>201402005695</v>
      </c>
    </row>
    <row r="206" spans="1:2" x14ac:dyDescent="0.25">
      <c r="A206" s="7">
        <v>201</v>
      </c>
      <c r="B206" s="7" t="str">
        <f>"00774102"</f>
        <v>00774102</v>
      </c>
    </row>
    <row r="207" spans="1:2" x14ac:dyDescent="0.25">
      <c r="A207" s="7">
        <v>202</v>
      </c>
      <c r="B207" s="7" t="str">
        <f>"00876143"</f>
        <v>00876143</v>
      </c>
    </row>
    <row r="208" spans="1:2" x14ac:dyDescent="0.25">
      <c r="A208" s="7">
        <v>203</v>
      </c>
      <c r="B208" s="7" t="str">
        <f>"00227771"</f>
        <v>00227771</v>
      </c>
    </row>
    <row r="209" spans="1:2" x14ac:dyDescent="0.25">
      <c r="A209" s="7">
        <v>204</v>
      </c>
      <c r="B209" s="7" t="str">
        <f>"201402005376"</f>
        <v>201402005376</v>
      </c>
    </row>
    <row r="210" spans="1:2" x14ac:dyDescent="0.25">
      <c r="A210" s="7">
        <v>205</v>
      </c>
      <c r="B210" s="7" t="str">
        <f>"200802008451"</f>
        <v>200802008451</v>
      </c>
    </row>
    <row r="211" spans="1:2" x14ac:dyDescent="0.25">
      <c r="A211" s="7">
        <v>206</v>
      </c>
      <c r="B211" s="7" t="str">
        <f>"201604000303"</f>
        <v>201604000303</v>
      </c>
    </row>
    <row r="212" spans="1:2" x14ac:dyDescent="0.25">
      <c r="A212" s="7">
        <v>207</v>
      </c>
      <c r="B212" s="7" t="str">
        <f>"00430045"</f>
        <v>00430045</v>
      </c>
    </row>
    <row r="213" spans="1:2" x14ac:dyDescent="0.25">
      <c r="A213" s="7">
        <v>208</v>
      </c>
      <c r="B213" s="7" t="str">
        <f>"00739849"</f>
        <v>00739849</v>
      </c>
    </row>
    <row r="214" spans="1:2" x14ac:dyDescent="0.25">
      <c r="A214" s="7">
        <v>209</v>
      </c>
      <c r="B214" s="7" t="str">
        <f>"201511042238"</f>
        <v>201511042238</v>
      </c>
    </row>
    <row r="215" spans="1:2" x14ac:dyDescent="0.25">
      <c r="A215" s="7">
        <v>210</v>
      </c>
      <c r="B215" s="7" t="str">
        <f>"00230927"</f>
        <v>00230927</v>
      </c>
    </row>
    <row r="216" spans="1:2" x14ac:dyDescent="0.25">
      <c r="A216" s="7">
        <v>211</v>
      </c>
      <c r="B216" s="7" t="str">
        <f>"200801005352"</f>
        <v>200801005352</v>
      </c>
    </row>
    <row r="217" spans="1:2" x14ac:dyDescent="0.25">
      <c r="A217" s="7">
        <v>212</v>
      </c>
      <c r="B217" s="7" t="str">
        <f>"00691229"</f>
        <v>00691229</v>
      </c>
    </row>
    <row r="218" spans="1:2" x14ac:dyDescent="0.25">
      <c r="A218" s="7">
        <v>213</v>
      </c>
      <c r="B218" s="7" t="str">
        <f>"00029331"</f>
        <v>00029331</v>
      </c>
    </row>
    <row r="219" spans="1:2" x14ac:dyDescent="0.25">
      <c r="A219" s="7">
        <v>214</v>
      </c>
      <c r="B219" s="7" t="str">
        <f>"00163038"</f>
        <v>00163038</v>
      </c>
    </row>
    <row r="220" spans="1:2" x14ac:dyDescent="0.25">
      <c r="A220" s="7">
        <v>215</v>
      </c>
      <c r="B220" s="7" t="str">
        <f>"00151632"</f>
        <v>00151632</v>
      </c>
    </row>
    <row r="221" spans="1:2" x14ac:dyDescent="0.25">
      <c r="A221" s="7">
        <v>216</v>
      </c>
      <c r="B221" s="7" t="str">
        <f>"00201277"</f>
        <v>00201277</v>
      </c>
    </row>
    <row r="222" spans="1:2" x14ac:dyDescent="0.25">
      <c r="A222" s="7">
        <v>217</v>
      </c>
      <c r="B222" s="7" t="str">
        <f>"00119234"</f>
        <v>00119234</v>
      </c>
    </row>
    <row r="223" spans="1:2" x14ac:dyDescent="0.25">
      <c r="A223" s="7">
        <v>218</v>
      </c>
      <c r="B223" s="7" t="str">
        <f>"00198180"</f>
        <v>00198180</v>
      </c>
    </row>
    <row r="224" spans="1:2" x14ac:dyDescent="0.25">
      <c r="A224" s="7">
        <v>219</v>
      </c>
      <c r="B224" s="7" t="str">
        <f>"00112372"</f>
        <v>00112372</v>
      </c>
    </row>
    <row r="225" spans="1:2" x14ac:dyDescent="0.25">
      <c r="A225" s="7">
        <v>220</v>
      </c>
      <c r="B225" s="7" t="str">
        <f>"00185076"</f>
        <v>00185076</v>
      </c>
    </row>
    <row r="226" spans="1:2" x14ac:dyDescent="0.25">
      <c r="A226" s="7">
        <v>221</v>
      </c>
      <c r="B226" s="7" t="str">
        <f>"200802012097"</f>
        <v>200802012097</v>
      </c>
    </row>
    <row r="227" spans="1:2" x14ac:dyDescent="0.25">
      <c r="A227" s="7">
        <v>222</v>
      </c>
      <c r="B227" s="7" t="str">
        <f>"201511041535"</f>
        <v>201511041535</v>
      </c>
    </row>
    <row r="228" spans="1:2" x14ac:dyDescent="0.25">
      <c r="A228" s="7">
        <v>223</v>
      </c>
      <c r="B228" s="7" t="str">
        <f>"00200573"</f>
        <v>00200573</v>
      </c>
    </row>
    <row r="229" spans="1:2" x14ac:dyDescent="0.25">
      <c r="A229" s="7">
        <v>224</v>
      </c>
      <c r="B229" s="7" t="str">
        <f>"200810000034"</f>
        <v>200810000034</v>
      </c>
    </row>
    <row r="230" spans="1:2" x14ac:dyDescent="0.25">
      <c r="A230" s="7">
        <v>225</v>
      </c>
      <c r="B230" s="7" t="str">
        <f>"201511006728"</f>
        <v>201511006728</v>
      </c>
    </row>
    <row r="231" spans="1:2" x14ac:dyDescent="0.25">
      <c r="A231" s="7">
        <v>226</v>
      </c>
      <c r="B231" s="7" t="str">
        <f>"00202284"</f>
        <v>00202284</v>
      </c>
    </row>
    <row r="232" spans="1:2" x14ac:dyDescent="0.25">
      <c r="A232" s="7">
        <v>227</v>
      </c>
      <c r="B232" s="7" t="str">
        <f>"00432887"</f>
        <v>00432887</v>
      </c>
    </row>
    <row r="233" spans="1:2" x14ac:dyDescent="0.25">
      <c r="A233" s="7">
        <v>228</v>
      </c>
      <c r="B233" s="7" t="str">
        <f>"201511021796"</f>
        <v>201511021796</v>
      </c>
    </row>
    <row r="234" spans="1:2" x14ac:dyDescent="0.25">
      <c r="A234" s="7">
        <v>229</v>
      </c>
      <c r="B234" s="7" t="str">
        <f>"00781102"</f>
        <v>00781102</v>
      </c>
    </row>
    <row r="235" spans="1:2" x14ac:dyDescent="0.25">
      <c r="A235" s="7">
        <v>230</v>
      </c>
      <c r="B235" s="7" t="str">
        <f>"200810001077"</f>
        <v>200810001077</v>
      </c>
    </row>
    <row r="236" spans="1:2" x14ac:dyDescent="0.25">
      <c r="A236" s="7">
        <v>231</v>
      </c>
      <c r="B236" s="7" t="str">
        <f>"00851619"</f>
        <v>00851619</v>
      </c>
    </row>
    <row r="237" spans="1:2" x14ac:dyDescent="0.25">
      <c r="A237" s="7">
        <v>232</v>
      </c>
      <c r="B237" s="7" t="str">
        <f>"201511010627"</f>
        <v>201511010627</v>
      </c>
    </row>
    <row r="238" spans="1:2" x14ac:dyDescent="0.25">
      <c r="A238" s="7">
        <v>233</v>
      </c>
      <c r="B238" s="7" t="str">
        <f>"201511015855"</f>
        <v>201511015855</v>
      </c>
    </row>
    <row r="239" spans="1:2" x14ac:dyDescent="0.25">
      <c r="A239" s="7">
        <v>234</v>
      </c>
      <c r="B239" s="7" t="str">
        <f>"200712004370"</f>
        <v>200712004370</v>
      </c>
    </row>
    <row r="240" spans="1:2" x14ac:dyDescent="0.25">
      <c r="A240" s="7">
        <v>235</v>
      </c>
      <c r="B240" s="7" t="str">
        <f>"00111320"</f>
        <v>00111320</v>
      </c>
    </row>
    <row r="241" spans="1:2" x14ac:dyDescent="0.25">
      <c r="A241" s="7">
        <v>236</v>
      </c>
      <c r="B241" s="7" t="str">
        <f>"00427982"</f>
        <v>00427982</v>
      </c>
    </row>
    <row r="242" spans="1:2" x14ac:dyDescent="0.25">
      <c r="A242" s="7">
        <v>237</v>
      </c>
      <c r="B242" s="7" t="str">
        <f>"00547182"</f>
        <v>00547182</v>
      </c>
    </row>
    <row r="243" spans="1:2" x14ac:dyDescent="0.25">
      <c r="A243" s="7">
        <v>238</v>
      </c>
      <c r="B243" s="7" t="str">
        <f>"00844430"</f>
        <v>00844430</v>
      </c>
    </row>
    <row r="244" spans="1:2" x14ac:dyDescent="0.25">
      <c r="A244" s="7">
        <v>239</v>
      </c>
      <c r="B244" s="7" t="str">
        <f>"201305000101"</f>
        <v>201305000101</v>
      </c>
    </row>
    <row r="245" spans="1:2" x14ac:dyDescent="0.25">
      <c r="A245" s="7">
        <v>240</v>
      </c>
      <c r="B245" s="7" t="str">
        <f>"201406001355"</f>
        <v>201406001355</v>
      </c>
    </row>
    <row r="246" spans="1:2" x14ac:dyDescent="0.25">
      <c r="A246" s="7">
        <v>241</v>
      </c>
      <c r="B246" s="7" t="str">
        <f>"00152861"</f>
        <v>00152861</v>
      </c>
    </row>
    <row r="247" spans="1:2" x14ac:dyDescent="0.25">
      <c r="A247" s="7">
        <v>242</v>
      </c>
      <c r="B247" s="7" t="str">
        <f>"201511017455"</f>
        <v>201511017455</v>
      </c>
    </row>
    <row r="248" spans="1:2" x14ac:dyDescent="0.25">
      <c r="A248" s="7">
        <v>243</v>
      </c>
      <c r="B248" s="7" t="str">
        <f>"201511042816"</f>
        <v>201511042816</v>
      </c>
    </row>
    <row r="249" spans="1:2" x14ac:dyDescent="0.25">
      <c r="A249" s="7">
        <v>244</v>
      </c>
      <c r="B249" s="7" t="str">
        <f>"201512000547"</f>
        <v>201512000547</v>
      </c>
    </row>
    <row r="250" spans="1:2" x14ac:dyDescent="0.25">
      <c r="A250" s="7">
        <v>245</v>
      </c>
      <c r="B250" s="7" t="str">
        <f>"201506003650"</f>
        <v>201506003650</v>
      </c>
    </row>
    <row r="251" spans="1:2" x14ac:dyDescent="0.25">
      <c r="A251" s="7">
        <v>246</v>
      </c>
      <c r="B251" s="7" t="str">
        <f>"201511029995"</f>
        <v>201511029995</v>
      </c>
    </row>
    <row r="252" spans="1:2" x14ac:dyDescent="0.25">
      <c r="A252" s="7">
        <v>247</v>
      </c>
      <c r="B252" s="7" t="str">
        <f>"201511007416"</f>
        <v>201511007416</v>
      </c>
    </row>
    <row r="253" spans="1:2" x14ac:dyDescent="0.25">
      <c r="A253" s="7">
        <v>248</v>
      </c>
      <c r="B253" s="7" t="str">
        <f>"00534691"</f>
        <v>00534691</v>
      </c>
    </row>
    <row r="254" spans="1:2" x14ac:dyDescent="0.25">
      <c r="A254" s="7">
        <v>249</v>
      </c>
      <c r="B254" s="7" t="str">
        <f>"201005000144"</f>
        <v>201005000144</v>
      </c>
    </row>
    <row r="255" spans="1:2" x14ac:dyDescent="0.25">
      <c r="A255" s="7">
        <v>250</v>
      </c>
      <c r="B255" s="7" t="str">
        <f>"00719189"</f>
        <v>00719189</v>
      </c>
    </row>
    <row r="256" spans="1:2" x14ac:dyDescent="0.25">
      <c r="A256" s="7">
        <v>251</v>
      </c>
      <c r="B256" s="7" t="str">
        <f>"00778366"</f>
        <v>00778366</v>
      </c>
    </row>
    <row r="257" spans="1:2" x14ac:dyDescent="0.25">
      <c r="A257" s="7">
        <v>252</v>
      </c>
      <c r="B257" s="7" t="str">
        <f>"00779052"</f>
        <v>00779052</v>
      </c>
    </row>
    <row r="258" spans="1:2" x14ac:dyDescent="0.25">
      <c r="A258" s="7">
        <v>253</v>
      </c>
      <c r="B258" s="7" t="str">
        <f>"00141203"</f>
        <v>00141203</v>
      </c>
    </row>
    <row r="259" spans="1:2" x14ac:dyDescent="0.25">
      <c r="A259" s="7">
        <v>254</v>
      </c>
      <c r="B259" s="7" t="str">
        <f>"201511021577"</f>
        <v>201511021577</v>
      </c>
    </row>
    <row r="260" spans="1:2" x14ac:dyDescent="0.25">
      <c r="A260" s="7">
        <v>255</v>
      </c>
      <c r="B260" s="7" t="str">
        <f>"200801004663"</f>
        <v>200801004663</v>
      </c>
    </row>
    <row r="261" spans="1:2" x14ac:dyDescent="0.25">
      <c r="A261" s="7">
        <v>256</v>
      </c>
      <c r="B261" s="7" t="str">
        <f>"201410007769"</f>
        <v>201410007769</v>
      </c>
    </row>
    <row r="262" spans="1:2" x14ac:dyDescent="0.25">
      <c r="A262" s="7">
        <v>257</v>
      </c>
      <c r="B262" s="7" t="str">
        <f>"00375199"</f>
        <v>00375199</v>
      </c>
    </row>
    <row r="263" spans="1:2" x14ac:dyDescent="0.25">
      <c r="A263" s="7">
        <v>258</v>
      </c>
      <c r="B263" s="7" t="str">
        <f>"00716444"</f>
        <v>00716444</v>
      </c>
    </row>
    <row r="264" spans="1:2" x14ac:dyDescent="0.25">
      <c r="A264" s="7">
        <v>259</v>
      </c>
      <c r="B264" s="7" t="str">
        <f>"00779949"</f>
        <v>00779949</v>
      </c>
    </row>
    <row r="265" spans="1:2" x14ac:dyDescent="0.25">
      <c r="A265" s="7">
        <v>260</v>
      </c>
      <c r="B265" s="7" t="str">
        <f>"201511019104"</f>
        <v>201511019104</v>
      </c>
    </row>
    <row r="266" spans="1:2" x14ac:dyDescent="0.25">
      <c r="A266" s="7">
        <v>261</v>
      </c>
      <c r="B266" s="7" t="str">
        <f>"00874993"</f>
        <v>00874993</v>
      </c>
    </row>
    <row r="267" spans="1:2" x14ac:dyDescent="0.25">
      <c r="A267" s="7">
        <v>262</v>
      </c>
      <c r="B267" s="7" t="str">
        <f>"201406012291"</f>
        <v>201406012291</v>
      </c>
    </row>
    <row r="268" spans="1:2" x14ac:dyDescent="0.25">
      <c r="A268" s="7">
        <v>263</v>
      </c>
      <c r="B268" s="7" t="str">
        <f>"201510003233"</f>
        <v>201510003233</v>
      </c>
    </row>
    <row r="269" spans="1:2" x14ac:dyDescent="0.25">
      <c r="A269" s="7">
        <v>264</v>
      </c>
      <c r="B269" s="7" t="str">
        <f>"00028705"</f>
        <v>00028705</v>
      </c>
    </row>
    <row r="270" spans="1:2" x14ac:dyDescent="0.25">
      <c r="A270" s="7">
        <v>265</v>
      </c>
      <c r="B270" s="7" t="str">
        <f>"00128355"</f>
        <v>00128355</v>
      </c>
    </row>
    <row r="271" spans="1:2" x14ac:dyDescent="0.25">
      <c r="A271" s="7">
        <v>266</v>
      </c>
      <c r="B271" s="7" t="str">
        <f>"00809049"</f>
        <v>00809049</v>
      </c>
    </row>
    <row r="272" spans="1:2" x14ac:dyDescent="0.25">
      <c r="A272" s="7">
        <v>267</v>
      </c>
      <c r="B272" s="7" t="str">
        <f>"201502001003"</f>
        <v>201502001003</v>
      </c>
    </row>
    <row r="273" spans="1:2" x14ac:dyDescent="0.25">
      <c r="A273" s="7">
        <v>268</v>
      </c>
      <c r="B273" s="7" t="str">
        <f>"00479327"</f>
        <v>00479327</v>
      </c>
    </row>
    <row r="274" spans="1:2" x14ac:dyDescent="0.25">
      <c r="A274" s="7">
        <v>269</v>
      </c>
      <c r="B274" s="7" t="str">
        <f>"00041444"</f>
        <v>00041444</v>
      </c>
    </row>
    <row r="275" spans="1:2" x14ac:dyDescent="0.25">
      <c r="A275" s="7">
        <v>270</v>
      </c>
      <c r="B275" s="7" t="str">
        <f>"00873766"</f>
        <v>00873766</v>
      </c>
    </row>
    <row r="276" spans="1:2" x14ac:dyDescent="0.25">
      <c r="A276" s="7">
        <v>271</v>
      </c>
      <c r="B276" s="7" t="str">
        <f>"200802011861"</f>
        <v>200802011861</v>
      </c>
    </row>
    <row r="277" spans="1:2" x14ac:dyDescent="0.25">
      <c r="A277" s="7">
        <v>272</v>
      </c>
      <c r="B277" s="7" t="str">
        <f>"00119111"</f>
        <v>00119111</v>
      </c>
    </row>
    <row r="278" spans="1:2" x14ac:dyDescent="0.25">
      <c r="A278" s="7">
        <v>273</v>
      </c>
      <c r="B278" s="7" t="str">
        <f>"201412007029"</f>
        <v>201412007029</v>
      </c>
    </row>
    <row r="279" spans="1:2" x14ac:dyDescent="0.25">
      <c r="A279" s="7">
        <v>274</v>
      </c>
      <c r="B279" s="7" t="str">
        <f>"00425963"</f>
        <v>00425963</v>
      </c>
    </row>
    <row r="280" spans="1:2" x14ac:dyDescent="0.25">
      <c r="A280" s="7">
        <v>275</v>
      </c>
      <c r="B280" s="7" t="str">
        <f>"201412001413"</f>
        <v>201412001413</v>
      </c>
    </row>
    <row r="281" spans="1:2" x14ac:dyDescent="0.25">
      <c r="A281" s="7">
        <v>276</v>
      </c>
      <c r="B281" s="7" t="str">
        <f>"00206520"</f>
        <v>00206520</v>
      </c>
    </row>
    <row r="282" spans="1:2" x14ac:dyDescent="0.25">
      <c r="A282" s="7">
        <v>277</v>
      </c>
      <c r="B282" s="7" t="str">
        <f>"201402011877"</f>
        <v>201402011877</v>
      </c>
    </row>
    <row r="283" spans="1:2" x14ac:dyDescent="0.25">
      <c r="A283" s="7">
        <v>278</v>
      </c>
      <c r="B283" s="7" t="str">
        <f>"00785126"</f>
        <v>00785126</v>
      </c>
    </row>
    <row r="284" spans="1:2" x14ac:dyDescent="0.25">
      <c r="A284" s="7">
        <v>279</v>
      </c>
      <c r="B284" s="7" t="str">
        <f>"00498503"</f>
        <v>00498503</v>
      </c>
    </row>
    <row r="285" spans="1:2" x14ac:dyDescent="0.25">
      <c r="A285" s="7">
        <v>280</v>
      </c>
      <c r="B285" s="7" t="str">
        <f>"00006080"</f>
        <v>00006080</v>
      </c>
    </row>
    <row r="286" spans="1:2" x14ac:dyDescent="0.25">
      <c r="A286" s="7">
        <v>281</v>
      </c>
      <c r="B286" s="7" t="str">
        <f>"201402011910"</f>
        <v>201402011910</v>
      </c>
    </row>
    <row r="287" spans="1:2" x14ac:dyDescent="0.25">
      <c r="A287" s="7">
        <v>282</v>
      </c>
      <c r="B287" s="7" t="str">
        <f>"201412007372"</f>
        <v>201412007372</v>
      </c>
    </row>
    <row r="288" spans="1:2" x14ac:dyDescent="0.25">
      <c r="A288" s="7">
        <v>283</v>
      </c>
      <c r="B288" s="7" t="str">
        <f>"00254023"</f>
        <v>00254023</v>
      </c>
    </row>
    <row r="289" spans="1:2" x14ac:dyDescent="0.25">
      <c r="A289" s="7">
        <v>284</v>
      </c>
      <c r="B289" s="7" t="str">
        <f>"00466079"</f>
        <v>00466079</v>
      </c>
    </row>
    <row r="290" spans="1:2" x14ac:dyDescent="0.25">
      <c r="A290" s="7">
        <v>285</v>
      </c>
      <c r="B290" s="7" t="str">
        <f>"201102000924"</f>
        <v>201102000924</v>
      </c>
    </row>
    <row r="291" spans="1:2" x14ac:dyDescent="0.25">
      <c r="A291" s="7">
        <v>286</v>
      </c>
      <c r="B291" s="7" t="str">
        <f>"00874833"</f>
        <v>00874833</v>
      </c>
    </row>
    <row r="292" spans="1:2" x14ac:dyDescent="0.25">
      <c r="A292" s="7">
        <v>287</v>
      </c>
      <c r="B292" s="7" t="str">
        <f>"00503955"</f>
        <v>00503955</v>
      </c>
    </row>
    <row r="293" spans="1:2" x14ac:dyDescent="0.25">
      <c r="A293" s="7">
        <v>288</v>
      </c>
      <c r="B293" s="7" t="str">
        <f>"00853490"</f>
        <v>00853490</v>
      </c>
    </row>
    <row r="294" spans="1:2" x14ac:dyDescent="0.25">
      <c r="A294" s="7">
        <v>289</v>
      </c>
      <c r="B294" s="7" t="str">
        <f>"00835534"</f>
        <v>00835534</v>
      </c>
    </row>
    <row r="295" spans="1:2" x14ac:dyDescent="0.25">
      <c r="A295" s="7">
        <v>290</v>
      </c>
      <c r="B295" s="7" t="str">
        <f>"00440361"</f>
        <v>00440361</v>
      </c>
    </row>
    <row r="296" spans="1:2" x14ac:dyDescent="0.25">
      <c r="A296" s="7">
        <v>291</v>
      </c>
      <c r="B296" s="7" t="str">
        <f>"00499840"</f>
        <v>00499840</v>
      </c>
    </row>
    <row r="297" spans="1:2" x14ac:dyDescent="0.25">
      <c r="A297" s="7">
        <v>292</v>
      </c>
      <c r="B297" s="7" t="str">
        <f>"00147906"</f>
        <v>00147906</v>
      </c>
    </row>
    <row r="298" spans="1:2" x14ac:dyDescent="0.25">
      <c r="A298" s="7">
        <v>293</v>
      </c>
      <c r="B298" s="7" t="str">
        <f>"00700797"</f>
        <v>00700797</v>
      </c>
    </row>
    <row r="299" spans="1:2" x14ac:dyDescent="0.25">
      <c r="A299" s="7">
        <v>294</v>
      </c>
      <c r="B299" s="7" t="str">
        <f>"00163007"</f>
        <v>00163007</v>
      </c>
    </row>
    <row r="300" spans="1:2" x14ac:dyDescent="0.25">
      <c r="A300" s="7">
        <v>295</v>
      </c>
      <c r="B300" s="7" t="str">
        <f>"00298690"</f>
        <v>00298690</v>
      </c>
    </row>
    <row r="301" spans="1:2" x14ac:dyDescent="0.25">
      <c r="A301" s="7">
        <v>296</v>
      </c>
      <c r="B301" s="7" t="str">
        <f>"201405000593"</f>
        <v>201405000593</v>
      </c>
    </row>
    <row r="302" spans="1:2" x14ac:dyDescent="0.25">
      <c r="A302" s="7">
        <v>297</v>
      </c>
      <c r="B302" s="7" t="str">
        <f>"00871580"</f>
        <v>00871580</v>
      </c>
    </row>
    <row r="303" spans="1:2" x14ac:dyDescent="0.25">
      <c r="A303" s="7">
        <v>298</v>
      </c>
      <c r="B303" s="7" t="str">
        <f>"00323096"</f>
        <v>00323096</v>
      </c>
    </row>
    <row r="304" spans="1:2" x14ac:dyDescent="0.25">
      <c r="A304" s="7">
        <v>299</v>
      </c>
      <c r="B304" s="7" t="str">
        <f>"00762094"</f>
        <v>00762094</v>
      </c>
    </row>
    <row r="305" spans="1:2" x14ac:dyDescent="0.25">
      <c r="A305" s="7">
        <v>300</v>
      </c>
      <c r="B305" s="7" t="str">
        <f>"00220412"</f>
        <v>00220412</v>
      </c>
    </row>
    <row r="306" spans="1:2" x14ac:dyDescent="0.25">
      <c r="A306" s="7">
        <v>301</v>
      </c>
      <c r="B306" s="7" t="str">
        <f>"00764156"</f>
        <v>00764156</v>
      </c>
    </row>
    <row r="307" spans="1:2" x14ac:dyDescent="0.25">
      <c r="A307" s="7">
        <v>302</v>
      </c>
      <c r="B307" s="7" t="str">
        <f>"00126509"</f>
        <v>00126509</v>
      </c>
    </row>
    <row r="308" spans="1:2" x14ac:dyDescent="0.25">
      <c r="A308" s="7">
        <v>303</v>
      </c>
      <c r="B308" s="7" t="str">
        <f>"00555735"</f>
        <v>00555735</v>
      </c>
    </row>
    <row r="309" spans="1:2" x14ac:dyDescent="0.25">
      <c r="A309" s="7">
        <v>304</v>
      </c>
      <c r="B309" s="7" t="str">
        <f>"00481420"</f>
        <v>00481420</v>
      </c>
    </row>
    <row r="310" spans="1:2" x14ac:dyDescent="0.25">
      <c r="A310" s="7">
        <v>305</v>
      </c>
      <c r="B310" s="7" t="str">
        <f>"00119854"</f>
        <v>00119854</v>
      </c>
    </row>
    <row r="311" spans="1:2" x14ac:dyDescent="0.25">
      <c r="A311" s="7">
        <v>306</v>
      </c>
      <c r="B311" s="7" t="str">
        <f>"00197767"</f>
        <v>00197767</v>
      </c>
    </row>
    <row r="312" spans="1:2" x14ac:dyDescent="0.25">
      <c r="A312" s="7">
        <v>307</v>
      </c>
      <c r="B312" s="7" t="str">
        <f>"00187372"</f>
        <v>00187372</v>
      </c>
    </row>
    <row r="313" spans="1:2" x14ac:dyDescent="0.25">
      <c r="A313" s="7">
        <v>308</v>
      </c>
      <c r="B313" s="7" t="str">
        <f>"00506755"</f>
        <v>00506755</v>
      </c>
    </row>
    <row r="314" spans="1:2" x14ac:dyDescent="0.25">
      <c r="A314" s="7">
        <v>309</v>
      </c>
      <c r="B314" s="7" t="str">
        <f>"00190938"</f>
        <v>00190938</v>
      </c>
    </row>
    <row r="315" spans="1:2" x14ac:dyDescent="0.25">
      <c r="A315" s="7">
        <v>310</v>
      </c>
      <c r="B315" s="7" t="str">
        <f>"00114489"</f>
        <v>00114489</v>
      </c>
    </row>
    <row r="316" spans="1:2" x14ac:dyDescent="0.25">
      <c r="A316" s="7">
        <v>311</v>
      </c>
      <c r="B316" s="7" t="str">
        <f>"200807000074"</f>
        <v>200807000074</v>
      </c>
    </row>
    <row r="317" spans="1:2" x14ac:dyDescent="0.25">
      <c r="A317" s="7">
        <v>312</v>
      </c>
      <c r="B317" s="7" t="str">
        <f>"00462340"</f>
        <v>00462340</v>
      </c>
    </row>
    <row r="318" spans="1:2" x14ac:dyDescent="0.25">
      <c r="A318" s="7">
        <v>313</v>
      </c>
      <c r="B318" s="7" t="str">
        <f>"00192324"</f>
        <v>00192324</v>
      </c>
    </row>
    <row r="319" spans="1:2" x14ac:dyDescent="0.25">
      <c r="A319" s="7">
        <v>314</v>
      </c>
      <c r="B319" s="7" t="str">
        <f>"00156061"</f>
        <v>00156061</v>
      </c>
    </row>
    <row r="320" spans="1:2" x14ac:dyDescent="0.25">
      <c r="A320" s="7">
        <v>315</v>
      </c>
      <c r="B320" s="7" t="str">
        <f>"00190091"</f>
        <v>00190091</v>
      </c>
    </row>
    <row r="321" spans="1:2" x14ac:dyDescent="0.25">
      <c r="A321" s="7">
        <v>316</v>
      </c>
      <c r="B321" s="7" t="str">
        <f>"201411001633"</f>
        <v>201411001633</v>
      </c>
    </row>
    <row r="322" spans="1:2" x14ac:dyDescent="0.25">
      <c r="A322" s="7">
        <v>317</v>
      </c>
      <c r="B322" s="7" t="str">
        <f>"201511006164"</f>
        <v>201511006164</v>
      </c>
    </row>
    <row r="323" spans="1:2" x14ac:dyDescent="0.25">
      <c r="A323" s="7">
        <v>318</v>
      </c>
      <c r="B323" s="7" t="str">
        <f>"00094799"</f>
        <v>00094799</v>
      </c>
    </row>
    <row r="324" spans="1:2" x14ac:dyDescent="0.25">
      <c r="A324" s="7">
        <v>319</v>
      </c>
      <c r="B324" s="7" t="str">
        <f>"200801009099"</f>
        <v>200801009099</v>
      </c>
    </row>
    <row r="325" spans="1:2" x14ac:dyDescent="0.25">
      <c r="A325" s="7">
        <v>320</v>
      </c>
      <c r="B325" s="7" t="str">
        <f>"201402009782"</f>
        <v>201402009782</v>
      </c>
    </row>
    <row r="326" spans="1:2" x14ac:dyDescent="0.25">
      <c r="A326" s="7">
        <v>321</v>
      </c>
      <c r="B326" s="7" t="str">
        <f>"00770652"</f>
        <v>00770652</v>
      </c>
    </row>
    <row r="327" spans="1:2" x14ac:dyDescent="0.25">
      <c r="A327" s="7">
        <v>322</v>
      </c>
      <c r="B327" s="7" t="str">
        <f>"00775563"</f>
        <v>00775563</v>
      </c>
    </row>
    <row r="328" spans="1:2" x14ac:dyDescent="0.25">
      <c r="A328" s="7">
        <v>323</v>
      </c>
      <c r="B328" s="7" t="str">
        <f>"200808000602"</f>
        <v>200808000602</v>
      </c>
    </row>
    <row r="329" spans="1:2" x14ac:dyDescent="0.25">
      <c r="A329" s="7">
        <v>324</v>
      </c>
      <c r="B329" s="7" t="str">
        <f>"00496583"</f>
        <v>00496583</v>
      </c>
    </row>
    <row r="330" spans="1:2" x14ac:dyDescent="0.25">
      <c r="A330" s="7">
        <v>325</v>
      </c>
      <c r="B330" s="7" t="str">
        <f>"201404000014"</f>
        <v>201404000014</v>
      </c>
    </row>
    <row r="331" spans="1:2" x14ac:dyDescent="0.25">
      <c r="A331" s="7">
        <v>326</v>
      </c>
      <c r="B331" s="7" t="str">
        <f>"00141108"</f>
        <v>00141108</v>
      </c>
    </row>
    <row r="332" spans="1:2" x14ac:dyDescent="0.25">
      <c r="A332" s="7">
        <v>327</v>
      </c>
      <c r="B332" s="7" t="str">
        <f>"201406002373"</f>
        <v>201406002373</v>
      </c>
    </row>
    <row r="333" spans="1:2" x14ac:dyDescent="0.25">
      <c r="A333" s="7">
        <v>328</v>
      </c>
      <c r="B333" s="7" t="str">
        <f>"200905000491"</f>
        <v>200905000491</v>
      </c>
    </row>
    <row r="334" spans="1:2" x14ac:dyDescent="0.25">
      <c r="A334" s="7">
        <v>329</v>
      </c>
      <c r="B334" s="7" t="str">
        <f>"00151266"</f>
        <v>00151266</v>
      </c>
    </row>
    <row r="335" spans="1:2" x14ac:dyDescent="0.25">
      <c r="A335" s="7">
        <v>330</v>
      </c>
      <c r="B335" s="7" t="str">
        <f>"00871321"</f>
        <v>00871321</v>
      </c>
    </row>
    <row r="336" spans="1:2" x14ac:dyDescent="0.25">
      <c r="A336" s="7">
        <v>331</v>
      </c>
      <c r="B336" s="7" t="str">
        <f>"00873526"</f>
        <v>00873526</v>
      </c>
    </row>
    <row r="337" spans="1:2" x14ac:dyDescent="0.25">
      <c r="A337" s="7">
        <v>332</v>
      </c>
      <c r="B337" s="7" t="str">
        <f>"00546905"</f>
        <v>00546905</v>
      </c>
    </row>
    <row r="338" spans="1:2" x14ac:dyDescent="0.25">
      <c r="A338" s="7">
        <v>333</v>
      </c>
      <c r="B338" s="7" t="str">
        <f>"00212135"</f>
        <v>00212135</v>
      </c>
    </row>
    <row r="339" spans="1:2" x14ac:dyDescent="0.25">
      <c r="A339" s="7">
        <v>334</v>
      </c>
      <c r="B339" s="7" t="str">
        <f>"00741615"</f>
        <v>00741615</v>
      </c>
    </row>
    <row r="340" spans="1:2" x14ac:dyDescent="0.25">
      <c r="A340" s="7">
        <v>335</v>
      </c>
      <c r="B340" s="7" t="str">
        <f>"200803001020"</f>
        <v>200803001020</v>
      </c>
    </row>
    <row r="341" spans="1:2" x14ac:dyDescent="0.25">
      <c r="A341" s="7">
        <v>336</v>
      </c>
      <c r="B341" s="7" t="str">
        <f>"00186658"</f>
        <v>00186658</v>
      </c>
    </row>
    <row r="342" spans="1:2" x14ac:dyDescent="0.25">
      <c r="A342" s="7">
        <v>337</v>
      </c>
      <c r="B342" s="7" t="str">
        <f>"201402011534"</f>
        <v>201402011534</v>
      </c>
    </row>
    <row r="343" spans="1:2" x14ac:dyDescent="0.25">
      <c r="A343" s="7">
        <v>338</v>
      </c>
      <c r="B343" s="7" t="str">
        <f>"00193172"</f>
        <v>00193172</v>
      </c>
    </row>
    <row r="344" spans="1:2" x14ac:dyDescent="0.25">
      <c r="A344" s="7">
        <v>339</v>
      </c>
      <c r="B344" s="7" t="str">
        <f>"00190215"</f>
        <v>00190215</v>
      </c>
    </row>
    <row r="345" spans="1:2" x14ac:dyDescent="0.25">
      <c r="A345" s="7">
        <v>340</v>
      </c>
      <c r="B345" s="7" t="str">
        <f>"00541494"</f>
        <v>00541494</v>
      </c>
    </row>
    <row r="346" spans="1:2" x14ac:dyDescent="0.25">
      <c r="A346" s="7">
        <v>341</v>
      </c>
      <c r="B346" s="7" t="str">
        <f>"00196535"</f>
        <v>00196535</v>
      </c>
    </row>
    <row r="347" spans="1:2" x14ac:dyDescent="0.25">
      <c r="A347" s="7">
        <v>342</v>
      </c>
      <c r="B347" s="7" t="str">
        <f>"00231518"</f>
        <v>00231518</v>
      </c>
    </row>
    <row r="348" spans="1:2" x14ac:dyDescent="0.25">
      <c r="A348" s="7">
        <v>343</v>
      </c>
      <c r="B348" s="7" t="str">
        <f>"200712002746"</f>
        <v>200712002746</v>
      </c>
    </row>
    <row r="349" spans="1:2" x14ac:dyDescent="0.25">
      <c r="A349" s="7">
        <v>344</v>
      </c>
      <c r="B349" s="7" t="str">
        <f>"201402008453"</f>
        <v>201402008453</v>
      </c>
    </row>
    <row r="350" spans="1:2" x14ac:dyDescent="0.25">
      <c r="A350" s="7">
        <v>345</v>
      </c>
      <c r="B350" s="7" t="str">
        <f>"00777039"</f>
        <v>00777039</v>
      </c>
    </row>
    <row r="351" spans="1:2" x14ac:dyDescent="0.25">
      <c r="A351" s="7">
        <v>346</v>
      </c>
      <c r="B351" s="7" t="str">
        <f>"00158696"</f>
        <v>00158696</v>
      </c>
    </row>
    <row r="352" spans="1:2" x14ac:dyDescent="0.25">
      <c r="A352" s="7">
        <v>347</v>
      </c>
      <c r="B352" s="7" t="str">
        <f>"201511010224"</f>
        <v>201511010224</v>
      </c>
    </row>
    <row r="353" spans="1:2" x14ac:dyDescent="0.25">
      <c r="A353" s="7">
        <v>348</v>
      </c>
      <c r="B353" s="7" t="str">
        <f>"00192002"</f>
        <v>00192002</v>
      </c>
    </row>
    <row r="354" spans="1:2" x14ac:dyDescent="0.25">
      <c r="A354" s="7">
        <v>349</v>
      </c>
      <c r="B354" s="7" t="str">
        <f>"00813968"</f>
        <v>00813968</v>
      </c>
    </row>
    <row r="355" spans="1:2" x14ac:dyDescent="0.25">
      <c r="A355" s="7">
        <v>350</v>
      </c>
      <c r="B355" s="7" t="str">
        <f>"00296071"</f>
        <v>00296071</v>
      </c>
    </row>
    <row r="356" spans="1:2" x14ac:dyDescent="0.25">
      <c r="A356" s="7">
        <v>351</v>
      </c>
      <c r="B356" s="7" t="str">
        <f>"00041496"</f>
        <v>00041496</v>
      </c>
    </row>
    <row r="357" spans="1:2" x14ac:dyDescent="0.25">
      <c r="A357" s="7">
        <v>352</v>
      </c>
      <c r="B357" s="7" t="str">
        <f>"200802002188"</f>
        <v>200802002188</v>
      </c>
    </row>
    <row r="358" spans="1:2" x14ac:dyDescent="0.25">
      <c r="A358" s="7">
        <v>353</v>
      </c>
      <c r="B358" s="7" t="str">
        <f>"00050081"</f>
        <v>00050081</v>
      </c>
    </row>
    <row r="359" spans="1:2" x14ac:dyDescent="0.25">
      <c r="A359" s="7">
        <v>354</v>
      </c>
      <c r="B359" s="7" t="str">
        <f>"00197517"</f>
        <v>00197517</v>
      </c>
    </row>
    <row r="360" spans="1:2" x14ac:dyDescent="0.25">
      <c r="A360" s="7">
        <v>355</v>
      </c>
      <c r="B360" s="7" t="str">
        <f>"200712005310"</f>
        <v>200712005310</v>
      </c>
    </row>
    <row r="361" spans="1:2" x14ac:dyDescent="0.25">
      <c r="A361" s="7">
        <v>356</v>
      </c>
      <c r="B361" s="7" t="str">
        <f>"00221254"</f>
        <v>00221254</v>
      </c>
    </row>
    <row r="362" spans="1:2" x14ac:dyDescent="0.25">
      <c r="A362" s="7">
        <v>357</v>
      </c>
      <c r="B362" s="7" t="str">
        <f>"201405000496"</f>
        <v>201405000496</v>
      </c>
    </row>
    <row r="363" spans="1:2" x14ac:dyDescent="0.25">
      <c r="A363" s="7">
        <v>358</v>
      </c>
      <c r="B363" s="7" t="str">
        <f>"201402004198"</f>
        <v>201402004198</v>
      </c>
    </row>
    <row r="364" spans="1:2" x14ac:dyDescent="0.25">
      <c r="A364" s="7">
        <v>359</v>
      </c>
      <c r="B364" s="7" t="str">
        <f>"00147117"</f>
        <v>00147117</v>
      </c>
    </row>
    <row r="365" spans="1:2" x14ac:dyDescent="0.25">
      <c r="A365" s="7">
        <v>360</v>
      </c>
      <c r="B365" s="7" t="str">
        <f>"00874803"</f>
        <v>00874803</v>
      </c>
    </row>
    <row r="366" spans="1:2" x14ac:dyDescent="0.25">
      <c r="A366" s="7">
        <v>361</v>
      </c>
      <c r="B366" s="7" t="str">
        <f>"00876061"</f>
        <v>00876061</v>
      </c>
    </row>
    <row r="367" spans="1:2" x14ac:dyDescent="0.25">
      <c r="A367" s="7">
        <v>362</v>
      </c>
      <c r="B367" s="7" t="str">
        <f>"00681692"</f>
        <v>00681692</v>
      </c>
    </row>
    <row r="368" spans="1:2" x14ac:dyDescent="0.25">
      <c r="A368" s="7">
        <v>363</v>
      </c>
      <c r="B368" s="7" t="str">
        <f>"201406007884"</f>
        <v>201406007884</v>
      </c>
    </row>
    <row r="369" spans="1:2" x14ac:dyDescent="0.25">
      <c r="A369" s="7">
        <v>364</v>
      </c>
      <c r="B369" s="7" t="str">
        <f>"201406010779"</f>
        <v>201406010779</v>
      </c>
    </row>
    <row r="370" spans="1:2" x14ac:dyDescent="0.25">
      <c r="A370" s="7">
        <v>365</v>
      </c>
      <c r="B370" s="7" t="str">
        <f>"200903000760"</f>
        <v>200903000760</v>
      </c>
    </row>
    <row r="371" spans="1:2" x14ac:dyDescent="0.25">
      <c r="A371" s="7">
        <v>366</v>
      </c>
      <c r="B371" s="7" t="str">
        <f>"00549827"</f>
        <v>00549827</v>
      </c>
    </row>
    <row r="372" spans="1:2" x14ac:dyDescent="0.25">
      <c r="A372" s="7">
        <v>367</v>
      </c>
      <c r="B372" s="7" t="str">
        <f>"200801004914"</f>
        <v>200801004914</v>
      </c>
    </row>
    <row r="373" spans="1:2" x14ac:dyDescent="0.25">
      <c r="A373" s="7">
        <v>368</v>
      </c>
      <c r="B373" s="7" t="str">
        <f>"201511010895"</f>
        <v>201511010895</v>
      </c>
    </row>
    <row r="374" spans="1:2" x14ac:dyDescent="0.25">
      <c r="A374" s="7">
        <v>369</v>
      </c>
      <c r="B374" s="7" t="str">
        <f>"00002015"</f>
        <v>00002015</v>
      </c>
    </row>
    <row r="375" spans="1:2" x14ac:dyDescent="0.25">
      <c r="A375" s="7">
        <v>370</v>
      </c>
      <c r="B375" s="7" t="str">
        <f>"00494656"</f>
        <v>00494656</v>
      </c>
    </row>
    <row r="376" spans="1:2" x14ac:dyDescent="0.25">
      <c r="A376" s="7">
        <v>371</v>
      </c>
      <c r="B376" s="7" t="str">
        <f>"00263861"</f>
        <v>00263861</v>
      </c>
    </row>
    <row r="377" spans="1:2" x14ac:dyDescent="0.25">
      <c r="A377" s="7">
        <v>372</v>
      </c>
      <c r="B377" s="7" t="str">
        <f>"00490990"</f>
        <v>00490990</v>
      </c>
    </row>
    <row r="378" spans="1:2" x14ac:dyDescent="0.25">
      <c r="A378" s="7">
        <v>373</v>
      </c>
      <c r="B378" s="7" t="str">
        <f>"00733634"</f>
        <v>00733634</v>
      </c>
    </row>
    <row r="379" spans="1:2" x14ac:dyDescent="0.25">
      <c r="A379" s="7">
        <v>374</v>
      </c>
      <c r="B379" s="7" t="str">
        <f>"201402011423"</f>
        <v>201402011423</v>
      </c>
    </row>
    <row r="380" spans="1:2" x14ac:dyDescent="0.25">
      <c r="A380" s="7">
        <v>375</v>
      </c>
      <c r="B380" s="7" t="str">
        <f>"00144394"</f>
        <v>00144394</v>
      </c>
    </row>
    <row r="381" spans="1:2" x14ac:dyDescent="0.25">
      <c r="A381" s="7">
        <v>376</v>
      </c>
      <c r="B381" s="7" t="str">
        <f>"00438820"</f>
        <v>00438820</v>
      </c>
    </row>
    <row r="382" spans="1:2" x14ac:dyDescent="0.25">
      <c r="A382" s="7">
        <v>377</v>
      </c>
      <c r="B382" s="7" t="str">
        <f>"201601001222"</f>
        <v>201601001222</v>
      </c>
    </row>
    <row r="383" spans="1:2" x14ac:dyDescent="0.25">
      <c r="A383" s="7">
        <v>378</v>
      </c>
      <c r="B383" s="7" t="str">
        <f>"00243967"</f>
        <v>00243967</v>
      </c>
    </row>
    <row r="384" spans="1:2" x14ac:dyDescent="0.25">
      <c r="A384" s="7">
        <v>379</v>
      </c>
      <c r="B384" s="7" t="str">
        <f>"00366949"</f>
        <v>00366949</v>
      </c>
    </row>
    <row r="385" spans="1:2" x14ac:dyDescent="0.25">
      <c r="A385" s="7">
        <v>380</v>
      </c>
      <c r="B385" s="7" t="str">
        <f>"00146961"</f>
        <v>00146961</v>
      </c>
    </row>
    <row r="386" spans="1:2" x14ac:dyDescent="0.25">
      <c r="A386" s="7">
        <v>381</v>
      </c>
      <c r="B386" s="7" t="str">
        <f>"201402007149"</f>
        <v>201402007149</v>
      </c>
    </row>
    <row r="387" spans="1:2" x14ac:dyDescent="0.25">
      <c r="A387" s="7">
        <v>382</v>
      </c>
      <c r="B387" s="7" t="str">
        <f>"201511005528"</f>
        <v>201511005528</v>
      </c>
    </row>
    <row r="388" spans="1:2" x14ac:dyDescent="0.25">
      <c r="A388" s="7">
        <v>383</v>
      </c>
      <c r="B388" s="7" t="str">
        <f>"200801004049"</f>
        <v>200801004049</v>
      </c>
    </row>
    <row r="389" spans="1:2" x14ac:dyDescent="0.25">
      <c r="A389" s="7">
        <v>384</v>
      </c>
      <c r="B389" s="7" t="str">
        <f>"201402009595"</f>
        <v>201402009595</v>
      </c>
    </row>
    <row r="390" spans="1:2" x14ac:dyDescent="0.25">
      <c r="A390" s="7">
        <v>385</v>
      </c>
      <c r="B390" s="7" t="str">
        <f>"00198337"</f>
        <v>00198337</v>
      </c>
    </row>
    <row r="391" spans="1:2" x14ac:dyDescent="0.25">
      <c r="A391" s="7">
        <v>386</v>
      </c>
      <c r="B391" s="7" t="str">
        <f>"00016928"</f>
        <v>00016928</v>
      </c>
    </row>
    <row r="392" spans="1:2" x14ac:dyDescent="0.25">
      <c r="A392" s="7">
        <v>387</v>
      </c>
      <c r="B392" s="7" t="str">
        <f>"201510004879"</f>
        <v>201510004879</v>
      </c>
    </row>
    <row r="393" spans="1:2" x14ac:dyDescent="0.25">
      <c r="A393" s="7">
        <v>388</v>
      </c>
      <c r="B393" s="7" t="str">
        <f>"00784764"</f>
        <v>00784764</v>
      </c>
    </row>
    <row r="394" spans="1:2" x14ac:dyDescent="0.25">
      <c r="A394" s="7">
        <v>389</v>
      </c>
      <c r="B394" s="7" t="str">
        <f>"200806000332"</f>
        <v>200806000332</v>
      </c>
    </row>
    <row r="395" spans="1:2" x14ac:dyDescent="0.25">
      <c r="A395" s="7">
        <v>390</v>
      </c>
      <c r="B395" s="7" t="str">
        <f>"00793449"</f>
        <v>00793449</v>
      </c>
    </row>
    <row r="396" spans="1:2" x14ac:dyDescent="0.25">
      <c r="A396" s="7">
        <v>391</v>
      </c>
      <c r="B396" s="7" t="str">
        <f>"00496033"</f>
        <v>00496033</v>
      </c>
    </row>
    <row r="397" spans="1:2" x14ac:dyDescent="0.25">
      <c r="A397" s="7">
        <v>392</v>
      </c>
      <c r="B397" s="7" t="str">
        <f>"201402003872"</f>
        <v>201402003872</v>
      </c>
    </row>
    <row r="398" spans="1:2" x14ac:dyDescent="0.25">
      <c r="A398" s="7">
        <v>393</v>
      </c>
      <c r="B398" s="7" t="str">
        <f>"200901000187"</f>
        <v>200901000187</v>
      </c>
    </row>
    <row r="399" spans="1:2" x14ac:dyDescent="0.25">
      <c r="A399" s="7">
        <v>394</v>
      </c>
      <c r="B399" s="7" t="str">
        <f>"00787584"</f>
        <v>00787584</v>
      </c>
    </row>
    <row r="400" spans="1:2" x14ac:dyDescent="0.25">
      <c r="A400" s="7">
        <v>395</v>
      </c>
      <c r="B400" s="7" t="str">
        <f>"201402009728"</f>
        <v>201402009728</v>
      </c>
    </row>
    <row r="401" spans="1:2" x14ac:dyDescent="0.25">
      <c r="A401" s="7">
        <v>396</v>
      </c>
      <c r="B401" s="7" t="str">
        <f>"201511040526"</f>
        <v>201511040526</v>
      </c>
    </row>
    <row r="402" spans="1:2" x14ac:dyDescent="0.25">
      <c r="A402" s="7">
        <v>397</v>
      </c>
      <c r="B402" s="7" t="str">
        <f>"201406008289"</f>
        <v>201406008289</v>
      </c>
    </row>
    <row r="403" spans="1:2" x14ac:dyDescent="0.25">
      <c r="A403" s="7">
        <v>398</v>
      </c>
      <c r="B403" s="7" t="str">
        <f>"00840417"</f>
        <v>00840417</v>
      </c>
    </row>
    <row r="404" spans="1:2" x14ac:dyDescent="0.25">
      <c r="A404" s="7">
        <v>399</v>
      </c>
      <c r="B404" s="7" t="str">
        <f>"00173562"</f>
        <v>00173562</v>
      </c>
    </row>
    <row r="405" spans="1:2" x14ac:dyDescent="0.25">
      <c r="A405" s="7">
        <v>400</v>
      </c>
      <c r="B405" s="7" t="str">
        <f>"200802010550"</f>
        <v>200802010550</v>
      </c>
    </row>
    <row r="406" spans="1:2" x14ac:dyDescent="0.25">
      <c r="A406" s="7">
        <v>401</v>
      </c>
      <c r="B406" s="7" t="str">
        <f>"00171688"</f>
        <v>00171688</v>
      </c>
    </row>
    <row r="407" spans="1:2" x14ac:dyDescent="0.25">
      <c r="A407" s="7">
        <v>402</v>
      </c>
      <c r="B407" s="7" t="str">
        <f>"00771855"</f>
        <v>00771855</v>
      </c>
    </row>
    <row r="408" spans="1:2" x14ac:dyDescent="0.25">
      <c r="A408" s="7">
        <v>403</v>
      </c>
      <c r="B408" s="7" t="str">
        <f>"200901001060"</f>
        <v>200901001060</v>
      </c>
    </row>
    <row r="409" spans="1:2" x14ac:dyDescent="0.25">
      <c r="A409" s="7">
        <v>404</v>
      </c>
      <c r="B409" s="7" t="str">
        <f>"201511043570"</f>
        <v>201511043570</v>
      </c>
    </row>
    <row r="410" spans="1:2" x14ac:dyDescent="0.25">
      <c r="A410" s="7">
        <v>405</v>
      </c>
      <c r="B410" s="7" t="str">
        <f>"00872263"</f>
        <v>00872263</v>
      </c>
    </row>
    <row r="411" spans="1:2" x14ac:dyDescent="0.25">
      <c r="A411" s="7">
        <v>406</v>
      </c>
      <c r="B411" s="7" t="str">
        <f>"00199815"</f>
        <v>00199815</v>
      </c>
    </row>
    <row r="412" spans="1:2" x14ac:dyDescent="0.25">
      <c r="A412" s="7">
        <v>407</v>
      </c>
      <c r="B412" s="7" t="str">
        <f>"201405002226"</f>
        <v>201405002226</v>
      </c>
    </row>
    <row r="413" spans="1:2" x14ac:dyDescent="0.25">
      <c r="A413" s="7">
        <v>408</v>
      </c>
      <c r="B413" s="7" t="str">
        <f>"00549397"</f>
        <v>00549397</v>
      </c>
    </row>
    <row r="414" spans="1:2" x14ac:dyDescent="0.25">
      <c r="A414" s="7">
        <v>409</v>
      </c>
      <c r="B414" s="7" t="str">
        <f>"00775796"</f>
        <v>00775796</v>
      </c>
    </row>
    <row r="415" spans="1:2" x14ac:dyDescent="0.25">
      <c r="A415" s="7">
        <v>410</v>
      </c>
      <c r="B415" s="7" t="str">
        <f>"00064445"</f>
        <v>00064445</v>
      </c>
    </row>
    <row r="416" spans="1:2" x14ac:dyDescent="0.25">
      <c r="A416" s="7">
        <v>411</v>
      </c>
      <c r="B416" s="7" t="str">
        <f>"00444458"</f>
        <v>00444458</v>
      </c>
    </row>
    <row r="417" spans="1:2" x14ac:dyDescent="0.25">
      <c r="A417" s="7">
        <v>412</v>
      </c>
      <c r="B417" s="7" t="str">
        <f>"200802011437"</f>
        <v>200802011437</v>
      </c>
    </row>
    <row r="418" spans="1:2" x14ac:dyDescent="0.25">
      <c r="A418" s="7">
        <v>413</v>
      </c>
      <c r="B418" s="7" t="str">
        <f>"00873128"</f>
        <v>00873128</v>
      </c>
    </row>
    <row r="419" spans="1:2" x14ac:dyDescent="0.25">
      <c r="A419" s="7">
        <v>414</v>
      </c>
      <c r="B419" s="7" t="str">
        <f>"00821228"</f>
        <v>00821228</v>
      </c>
    </row>
    <row r="420" spans="1:2" x14ac:dyDescent="0.25">
      <c r="A420" s="7">
        <v>415</v>
      </c>
      <c r="B420" s="7" t="str">
        <f>"00840791"</f>
        <v>00840791</v>
      </c>
    </row>
    <row r="421" spans="1:2" x14ac:dyDescent="0.25">
      <c r="A421" s="7">
        <v>416</v>
      </c>
      <c r="B421" s="7" t="str">
        <f>"00343157"</f>
        <v>00343157</v>
      </c>
    </row>
    <row r="422" spans="1:2" x14ac:dyDescent="0.25">
      <c r="A422" s="7">
        <v>417</v>
      </c>
      <c r="B422" s="7" t="str">
        <f>"00501243"</f>
        <v>00501243</v>
      </c>
    </row>
    <row r="423" spans="1:2" x14ac:dyDescent="0.25">
      <c r="A423" s="7">
        <v>418</v>
      </c>
      <c r="B423" s="7" t="str">
        <f>"00208189"</f>
        <v>00208189</v>
      </c>
    </row>
    <row r="424" spans="1:2" x14ac:dyDescent="0.25">
      <c r="A424" s="7">
        <v>419</v>
      </c>
      <c r="B424" s="7" t="str">
        <f>"00220841"</f>
        <v>00220841</v>
      </c>
    </row>
    <row r="425" spans="1:2" x14ac:dyDescent="0.25">
      <c r="A425" s="7">
        <v>420</v>
      </c>
      <c r="B425" s="7" t="str">
        <f>"00382150"</f>
        <v>00382150</v>
      </c>
    </row>
    <row r="426" spans="1:2" x14ac:dyDescent="0.25">
      <c r="A426" s="7">
        <v>421</v>
      </c>
      <c r="B426" s="7" t="str">
        <f>"00432807"</f>
        <v>00432807</v>
      </c>
    </row>
    <row r="427" spans="1:2" x14ac:dyDescent="0.25">
      <c r="A427" s="7">
        <v>422</v>
      </c>
      <c r="B427" s="7" t="str">
        <f>"00303816"</f>
        <v>00303816</v>
      </c>
    </row>
    <row r="428" spans="1:2" x14ac:dyDescent="0.25">
      <c r="A428" s="7">
        <v>423</v>
      </c>
      <c r="B428" s="7" t="str">
        <f>"201406017387"</f>
        <v>201406017387</v>
      </c>
    </row>
    <row r="429" spans="1:2" x14ac:dyDescent="0.25">
      <c r="A429" s="7">
        <v>424</v>
      </c>
      <c r="B429" s="7" t="str">
        <f>"00425261"</f>
        <v>00425261</v>
      </c>
    </row>
    <row r="430" spans="1:2" x14ac:dyDescent="0.25">
      <c r="A430" s="7">
        <v>425</v>
      </c>
      <c r="B430" s="7" t="str">
        <f>"00221540"</f>
        <v>00221540</v>
      </c>
    </row>
    <row r="431" spans="1:2" x14ac:dyDescent="0.25">
      <c r="A431" s="7">
        <v>426</v>
      </c>
      <c r="B431" s="7" t="str">
        <f>"201511028408"</f>
        <v>201511028408</v>
      </c>
    </row>
    <row r="432" spans="1:2" x14ac:dyDescent="0.25">
      <c r="A432" s="7">
        <v>427</v>
      </c>
      <c r="B432" s="7" t="str">
        <f>"200909000094"</f>
        <v>200909000094</v>
      </c>
    </row>
    <row r="433" spans="1:2" x14ac:dyDescent="0.25">
      <c r="A433" s="7">
        <v>428</v>
      </c>
      <c r="B433" s="7" t="str">
        <f>"00871831"</f>
        <v>00871831</v>
      </c>
    </row>
    <row r="434" spans="1:2" x14ac:dyDescent="0.25">
      <c r="A434" s="7">
        <v>429</v>
      </c>
      <c r="B434" s="7" t="str">
        <f>"00749662"</f>
        <v>00749662</v>
      </c>
    </row>
    <row r="435" spans="1:2" x14ac:dyDescent="0.25">
      <c r="A435" s="7">
        <v>430</v>
      </c>
      <c r="B435" s="7" t="str">
        <f>"00786282"</f>
        <v>00786282</v>
      </c>
    </row>
    <row r="436" spans="1:2" x14ac:dyDescent="0.25">
      <c r="A436" s="7">
        <v>431</v>
      </c>
      <c r="B436" s="7" t="str">
        <f>"201406008298"</f>
        <v>201406008298</v>
      </c>
    </row>
    <row r="437" spans="1:2" x14ac:dyDescent="0.25">
      <c r="A437" s="7">
        <v>432</v>
      </c>
      <c r="B437" s="7" t="str">
        <f>"201512004737"</f>
        <v>201512004737</v>
      </c>
    </row>
    <row r="438" spans="1:2" x14ac:dyDescent="0.25">
      <c r="A438" s="7">
        <v>433</v>
      </c>
      <c r="B438" s="7" t="str">
        <f>"00435877"</f>
        <v>00435877</v>
      </c>
    </row>
    <row r="439" spans="1:2" x14ac:dyDescent="0.25">
      <c r="A439" s="7">
        <v>434</v>
      </c>
      <c r="B439" s="7" t="str">
        <f>"201409003569"</f>
        <v>201409003569</v>
      </c>
    </row>
    <row r="440" spans="1:2" x14ac:dyDescent="0.25">
      <c r="A440" s="7">
        <v>435</v>
      </c>
      <c r="B440" s="7" t="str">
        <f>"00552476"</f>
        <v>00552476</v>
      </c>
    </row>
    <row r="441" spans="1:2" x14ac:dyDescent="0.25">
      <c r="A441" s="7">
        <v>436</v>
      </c>
      <c r="B441" s="7" t="str">
        <f>"00874034"</f>
        <v>00874034</v>
      </c>
    </row>
    <row r="442" spans="1:2" x14ac:dyDescent="0.25">
      <c r="A442" s="7">
        <v>437</v>
      </c>
      <c r="B442" s="7" t="str">
        <f>"00443504"</f>
        <v>00443504</v>
      </c>
    </row>
    <row r="443" spans="1:2" x14ac:dyDescent="0.25">
      <c r="A443" s="7">
        <v>438</v>
      </c>
      <c r="B443" s="7" t="str">
        <f>"201502002818"</f>
        <v>201502002818</v>
      </c>
    </row>
    <row r="444" spans="1:2" x14ac:dyDescent="0.25">
      <c r="A444" s="7">
        <v>439</v>
      </c>
      <c r="B444" s="7" t="str">
        <f>"00872581"</f>
        <v>00872581</v>
      </c>
    </row>
    <row r="445" spans="1:2" x14ac:dyDescent="0.25">
      <c r="A445" s="7">
        <v>440</v>
      </c>
      <c r="B445" s="7" t="str">
        <f>"00471033"</f>
        <v>00471033</v>
      </c>
    </row>
    <row r="446" spans="1:2" x14ac:dyDescent="0.25">
      <c r="A446" s="7">
        <v>441</v>
      </c>
      <c r="B446" s="7" t="str">
        <f>"00073891"</f>
        <v>00073891</v>
      </c>
    </row>
    <row r="447" spans="1:2" x14ac:dyDescent="0.25">
      <c r="A447" s="7">
        <v>442</v>
      </c>
      <c r="B447" s="7" t="str">
        <f>"00002410"</f>
        <v>00002410</v>
      </c>
    </row>
    <row r="448" spans="1:2" x14ac:dyDescent="0.25">
      <c r="A448" s="7">
        <v>443</v>
      </c>
      <c r="B448" s="7" t="str">
        <f>"00806792"</f>
        <v>00806792</v>
      </c>
    </row>
    <row r="449" spans="1:2" x14ac:dyDescent="0.25">
      <c r="A449" s="7">
        <v>444</v>
      </c>
      <c r="B449" s="7" t="str">
        <f>"201406004011"</f>
        <v>201406004011</v>
      </c>
    </row>
    <row r="450" spans="1:2" x14ac:dyDescent="0.25">
      <c r="A450" s="7">
        <v>445</v>
      </c>
      <c r="B450" s="7" t="str">
        <f>"00212280"</f>
        <v>00212280</v>
      </c>
    </row>
    <row r="451" spans="1:2" x14ac:dyDescent="0.25">
      <c r="A451" s="7">
        <v>446</v>
      </c>
      <c r="B451" s="7" t="str">
        <f>"200811000116"</f>
        <v>200811000116</v>
      </c>
    </row>
    <row r="452" spans="1:2" x14ac:dyDescent="0.25">
      <c r="A452" s="7">
        <v>447</v>
      </c>
      <c r="B452" s="7" t="str">
        <f>"00327629"</f>
        <v>00327629</v>
      </c>
    </row>
    <row r="453" spans="1:2" x14ac:dyDescent="0.25">
      <c r="A453" s="7">
        <v>448</v>
      </c>
      <c r="B453" s="7" t="str">
        <f>"00456103"</f>
        <v>00456103</v>
      </c>
    </row>
    <row r="454" spans="1:2" x14ac:dyDescent="0.25">
      <c r="A454" s="7">
        <v>449</v>
      </c>
      <c r="B454" s="7" t="str">
        <f>"00281035"</f>
        <v>00281035</v>
      </c>
    </row>
    <row r="455" spans="1:2" x14ac:dyDescent="0.25">
      <c r="A455" s="7">
        <v>450</v>
      </c>
      <c r="B455" s="7" t="str">
        <f>"00876508"</f>
        <v>00876508</v>
      </c>
    </row>
    <row r="456" spans="1:2" x14ac:dyDescent="0.25">
      <c r="A456" s="7">
        <v>451</v>
      </c>
      <c r="B456" s="7" t="str">
        <f>"00757142"</f>
        <v>00757142</v>
      </c>
    </row>
    <row r="457" spans="1:2" x14ac:dyDescent="0.25">
      <c r="A457" s="7">
        <v>452</v>
      </c>
      <c r="B457" s="7" t="str">
        <f>"00787952"</f>
        <v>00787952</v>
      </c>
    </row>
    <row r="458" spans="1:2" x14ac:dyDescent="0.25">
      <c r="A458" s="7">
        <v>453</v>
      </c>
      <c r="B458" s="7" t="str">
        <f>"00780589"</f>
        <v>00780589</v>
      </c>
    </row>
    <row r="459" spans="1:2" x14ac:dyDescent="0.25">
      <c r="A459" s="7">
        <v>454</v>
      </c>
      <c r="B459" s="7" t="str">
        <f>"00298286"</f>
        <v>00298286</v>
      </c>
    </row>
    <row r="460" spans="1:2" x14ac:dyDescent="0.25">
      <c r="A460" s="7">
        <v>455</v>
      </c>
      <c r="B460" s="7" t="str">
        <f>"00550439"</f>
        <v>00550439</v>
      </c>
    </row>
    <row r="461" spans="1:2" x14ac:dyDescent="0.25">
      <c r="A461" s="7">
        <v>456</v>
      </c>
      <c r="B461" s="7" t="str">
        <f>"201604000415"</f>
        <v>201604000415</v>
      </c>
    </row>
    <row r="462" spans="1:2" x14ac:dyDescent="0.25">
      <c r="A462" s="7">
        <v>457</v>
      </c>
      <c r="B462" s="7" t="str">
        <f>"00317666"</f>
        <v>00317666</v>
      </c>
    </row>
    <row r="463" spans="1:2" x14ac:dyDescent="0.25">
      <c r="A463" s="7">
        <v>458</v>
      </c>
      <c r="B463" s="7" t="str">
        <f>"00381976"</f>
        <v>00381976</v>
      </c>
    </row>
    <row r="464" spans="1:2" x14ac:dyDescent="0.25">
      <c r="A464" s="7">
        <v>459</v>
      </c>
      <c r="B464" s="7" t="str">
        <f>"00858844"</f>
        <v>00858844</v>
      </c>
    </row>
    <row r="465" spans="1:2" x14ac:dyDescent="0.25">
      <c r="A465" s="7">
        <v>460</v>
      </c>
      <c r="B465" s="7" t="str">
        <f>"200904000233"</f>
        <v>200904000233</v>
      </c>
    </row>
    <row r="466" spans="1:2" x14ac:dyDescent="0.25">
      <c r="A466" s="7">
        <v>461</v>
      </c>
      <c r="B466" s="7" t="str">
        <f>"00876645"</f>
        <v>00876645</v>
      </c>
    </row>
    <row r="467" spans="1:2" x14ac:dyDescent="0.25">
      <c r="A467" s="7">
        <v>462</v>
      </c>
      <c r="B467" s="7" t="str">
        <f>"00331745"</f>
        <v>00331745</v>
      </c>
    </row>
    <row r="468" spans="1:2" x14ac:dyDescent="0.25">
      <c r="A468" s="7">
        <v>463</v>
      </c>
      <c r="B468" s="7" t="str">
        <f>"201604004921"</f>
        <v>201604004921</v>
      </c>
    </row>
    <row r="469" spans="1:2" x14ac:dyDescent="0.25">
      <c r="A469" s="7">
        <v>464</v>
      </c>
      <c r="B469" s="7" t="str">
        <f>"201511015197"</f>
        <v>201511015197</v>
      </c>
    </row>
    <row r="470" spans="1:2" x14ac:dyDescent="0.25">
      <c r="A470" s="7">
        <v>465</v>
      </c>
      <c r="B470" s="7" t="str">
        <f>"00871883"</f>
        <v>00871883</v>
      </c>
    </row>
    <row r="471" spans="1:2" x14ac:dyDescent="0.25">
      <c r="A471" s="7">
        <v>466</v>
      </c>
      <c r="B471" s="7" t="str">
        <f>"201410001369"</f>
        <v>201410001369</v>
      </c>
    </row>
    <row r="472" spans="1:2" x14ac:dyDescent="0.25">
      <c r="A472" s="7">
        <v>467</v>
      </c>
      <c r="B472" s="7" t="str">
        <f>"00777246"</f>
        <v>00777246</v>
      </c>
    </row>
    <row r="473" spans="1:2" x14ac:dyDescent="0.25">
      <c r="A473" s="7">
        <v>468</v>
      </c>
      <c r="B473" s="7" t="str">
        <f>"00796624"</f>
        <v>00796624</v>
      </c>
    </row>
    <row r="474" spans="1:2" x14ac:dyDescent="0.25">
      <c r="A474" s="7">
        <v>469</v>
      </c>
      <c r="B474" s="7" t="str">
        <f>"00184264"</f>
        <v>00184264</v>
      </c>
    </row>
    <row r="475" spans="1:2" x14ac:dyDescent="0.25">
      <c r="A475" s="7">
        <v>470</v>
      </c>
      <c r="B475" s="7" t="str">
        <f>"00230222"</f>
        <v>00230222</v>
      </c>
    </row>
    <row r="476" spans="1:2" x14ac:dyDescent="0.25">
      <c r="A476" s="7">
        <v>471</v>
      </c>
      <c r="B476" s="7" t="str">
        <f>"201511032488"</f>
        <v>201511032488</v>
      </c>
    </row>
    <row r="477" spans="1:2" x14ac:dyDescent="0.25">
      <c r="A477" s="7">
        <v>472</v>
      </c>
      <c r="B477" s="7" t="str">
        <f>"201511009841"</f>
        <v>201511009841</v>
      </c>
    </row>
    <row r="478" spans="1:2" x14ac:dyDescent="0.25">
      <c r="A478" s="7">
        <v>473</v>
      </c>
      <c r="B478" s="7" t="str">
        <f>"00259023"</f>
        <v>00259023</v>
      </c>
    </row>
    <row r="479" spans="1:2" x14ac:dyDescent="0.25">
      <c r="A479" s="7">
        <v>474</v>
      </c>
      <c r="B479" s="7" t="str">
        <f>"200712005971"</f>
        <v>200712005971</v>
      </c>
    </row>
    <row r="480" spans="1:2" x14ac:dyDescent="0.25">
      <c r="A480" s="7">
        <v>475</v>
      </c>
      <c r="B480" s="7" t="str">
        <f>"00117820"</f>
        <v>00117820</v>
      </c>
    </row>
    <row r="481" spans="1:2" x14ac:dyDescent="0.25">
      <c r="A481" s="7">
        <v>476</v>
      </c>
      <c r="B481" s="7" t="str">
        <f>"00240690"</f>
        <v>00240690</v>
      </c>
    </row>
    <row r="482" spans="1:2" x14ac:dyDescent="0.25">
      <c r="A482" s="7">
        <v>477</v>
      </c>
      <c r="B482" s="7" t="str">
        <f>"00736343"</f>
        <v>00736343</v>
      </c>
    </row>
    <row r="483" spans="1:2" x14ac:dyDescent="0.25">
      <c r="A483" s="7">
        <v>478</v>
      </c>
      <c r="B483" s="7" t="str">
        <f>"00269715"</f>
        <v>00269715</v>
      </c>
    </row>
    <row r="484" spans="1:2" x14ac:dyDescent="0.25">
      <c r="A484" s="7">
        <v>479</v>
      </c>
      <c r="B484" s="7" t="str">
        <f>"00367827"</f>
        <v>00367827</v>
      </c>
    </row>
    <row r="485" spans="1:2" x14ac:dyDescent="0.25">
      <c r="A485" s="7">
        <v>480</v>
      </c>
      <c r="B485" s="7" t="str">
        <f>"00630246"</f>
        <v>00630246</v>
      </c>
    </row>
    <row r="486" spans="1:2" x14ac:dyDescent="0.25">
      <c r="A486" s="7">
        <v>481</v>
      </c>
      <c r="B486" s="7" t="str">
        <f>"00510638"</f>
        <v>00510638</v>
      </c>
    </row>
    <row r="487" spans="1:2" x14ac:dyDescent="0.25">
      <c r="A487" s="7">
        <v>482</v>
      </c>
      <c r="B487" s="7" t="str">
        <f>"201406004292"</f>
        <v>201406004292</v>
      </c>
    </row>
    <row r="488" spans="1:2" x14ac:dyDescent="0.25">
      <c r="A488" s="7">
        <v>483</v>
      </c>
      <c r="B488" s="7" t="str">
        <f>"00786512"</f>
        <v>00786512</v>
      </c>
    </row>
    <row r="489" spans="1:2" x14ac:dyDescent="0.25">
      <c r="A489" s="7">
        <v>484</v>
      </c>
      <c r="B489" s="7" t="str">
        <f>"00152744"</f>
        <v>00152744</v>
      </c>
    </row>
    <row r="490" spans="1:2" x14ac:dyDescent="0.25">
      <c r="A490" s="7">
        <v>485</v>
      </c>
      <c r="B490" s="7" t="str">
        <f>"00453248"</f>
        <v>00453248</v>
      </c>
    </row>
    <row r="491" spans="1:2" x14ac:dyDescent="0.25">
      <c r="A491" s="7">
        <v>486</v>
      </c>
      <c r="B491" s="7" t="str">
        <f>"00547018"</f>
        <v>00547018</v>
      </c>
    </row>
    <row r="492" spans="1:2" x14ac:dyDescent="0.25">
      <c r="A492" s="7">
        <v>487</v>
      </c>
      <c r="B492" s="7" t="str">
        <f>"00149146"</f>
        <v>00149146</v>
      </c>
    </row>
    <row r="493" spans="1:2" x14ac:dyDescent="0.25">
      <c r="A493" s="7">
        <v>488</v>
      </c>
      <c r="B493" s="7" t="str">
        <f>"00424489"</f>
        <v>00424489</v>
      </c>
    </row>
    <row r="494" spans="1:2" x14ac:dyDescent="0.25">
      <c r="A494" s="7">
        <v>489</v>
      </c>
      <c r="B494" s="7" t="str">
        <f>"00152955"</f>
        <v>00152955</v>
      </c>
    </row>
    <row r="495" spans="1:2" x14ac:dyDescent="0.25">
      <c r="A495" s="7">
        <v>490</v>
      </c>
      <c r="B495" s="7" t="str">
        <f>"201512000774"</f>
        <v>201512000774</v>
      </c>
    </row>
    <row r="496" spans="1:2" x14ac:dyDescent="0.25">
      <c r="A496" s="7">
        <v>491</v>
      </c>
      <c r="B496" s="7" t="str">
        <f>"00500913"</f>
        <v>00500913</v>
      </c>
    </row>
    <row r="497" spans="1:2" x14ac:dyDescent="0.25">
      <c r="A497" s="7">
        <v>492</v>
      </c>
      <c r="B497" s="7" t="str">
        <f>"00821191"</f>
        <v>00821191</v>
      </c>
    </row>
    <row r="498" spans="1:2" x14ac:dyDescent="0.25">
      <c r="A498" s="7">
        <v>493</v>
      </c>
      <c r="B498" s="7" t="str">
        <f>"00458197"</f>
        <v>00458197</v>
      </c>
    </row>
    <row r="499" spans="1:2" x14ac:dyDescent="0.25">
      <c r="A499" s="7">
        <v>494</v>
      </c>
      <c r="B499" s="7" t="str">
        <f>"00573943"</f>
        <v>00573943</v>
      </c>
    </row>
    <row r="500" spans="1:2" x14ac:dyDescent="0.25">
      <c r="A500" s="7">
        <v>495</v>
      </c>
      <c r="B500" s="7" t="str">
        <f>"00146650"</f>
        <v>00146650</v>
      </c>
    </row>
    <row r="501" spans="1:2" x14ac:dyDescent="0.25">
      <c r="A501" s="7">
        <v>496</v>
      </c>
      <c r="B501" s="7" t="str">
        <f>"00205669"</f>
        <v>00205669</v>
      </c>
    </row>
    <row r="502" spans="1:2" x14ac:dyDescent="0.25">
      <c r="A502" s="7">
        <v>497</v>
      </c>
      <c r="B502" s="7" t="str">
        <f>"201402006259"</f>
        <v>201402006259</v>
      </c>
    </row>
    <row r="503" spans="1:2" x14ac:dyDescent="0.25">
      <c r="A503" s="7">
        <v>498</v>
      </c>
      <c r="B503" s="7" t="str">
        <f>"00192152"</f>
        <v>00192152</v>
      </c>
    </row>
    <row r="504" spans="1:2" x14ac:dyDescent="0.25">
      <c r="A504" s="7">
        <v>499</v>
      </c>
      <c r="B504" s="7" t="str">
        <f>"00777557"</f>
        <v>00777557</v>
      </c>
    </row>
    <row r="505" spans="1:2" x14ac:dyDescent="0.25">
      <c r="A505" s="7">
        <v>500</v>
      </c>
      <c r="B505" s="7" t="str">
        <f>"00016565"</f>
        <v>00016565</v>
      </c>
    </row>
    <row r="506" spans="1:2" x14ac:dyDescent="0.25">
      <c r="A506" s="7">
        <v>501</v>
      </c>
      <c r="B506" s="7" t="str">
        <f>"00367274"</f>
        <v>00367274</v>
      </c>
    </row>
    <row r="507" spans="1:2" x14ac:dyDescent="0.25">
      <c r="A507" s="7">
        <v>502</v>
      </c>
      <c r="B507" s="7" t="str">
        <f>"00254873"</f>
        <v>00254873</v>
      </c>
    </row>
    <row r="508" spans="1:2" x14ac:dyDescent="0.25">
      <c r="A508" s="7">
        <v>503</v>
      </c>
      <c r="B508" s="7" t="str">
        <f>"00227157"</f>
        <v>00227157</v>
      </c>
    </row>
    <row r="509" spans="1:2" x14ac:dyDescent="0.25">
      <c r="A509" s="7">
        <v>504</v>
      </c>
      <c r="B509" s="7" t="str">
        <f>"00127224"</f>
        <v>00127224</v>
      </c>
    </row>
    <row r="510" spans="1:2" x14ac:dyDescent="0.25">
      <c r="A510" s="7">
        <v>505</v>
      </c>
      <c r="B510" s="7" t="str">
        <f>"00432868"</f>
        <v>00432868</v>
      </c>
    </row>
    <row r="511" spans="1:2" x14ac:dyDescent="0.25">
      <c r="A511" s="7">
        <v>506</v>
      </c>
      <c r="B511" s="7" t="str">
        <f>"200801001419"</f>
        <v>200801001419</v>
      </c>
    </row>
    <row r="512" spans="1:2" x14ac:dyDescent="0.25">
      <c r="A512" s="7">
        <v>507</v>
      </c>
      <c r="B512" s="7" t="str">
        <f>"00037427"</f>
        <v>00037427</v>
      </c>
    </row>
    <row r="513" spans="1:2" x14ac:dyDescent="0.25">
      <c r="A513" s="7">
        <v>508</v>
      </c>
      <c r="B513" s="7" t="str">
        <f>"201406007684"</f>
        <v>201406007684</v>
      </c>
    </row>
    <row r="514" spans="1:2" x14ac:dyDescent="0.25">
      <c r="A514" s="7">
        <v>509</v>
      </c>
      <c r="B514" s="7" t="str">
        <f>"200910000223"</f>
        <v>200910000223</v>
      </c>
    </row>
    <row r="515" spans="1:2" x14ac:dyDescent="0.25">
      <c r="A515" s="7">
        <v>510</v>
      </c>
      <c r="B515" s="7" t="str">
        <f>"201402006358"</f>
        <v>201402006358</v>
      </c>
    </row>
    <row r="516" spans="1:2" x14ac:dyDescent="0.25">
      <c r="A516" s="7">
        <v>511</v>
      </c>
      <c r="B516" s="7" t="str">
        <f>"00497413"</f>
        <v>00497413</v>
      </c>
    </row>
    <row r="517" spans="1:2" x14ac:dyDescent="0.25">
      <c r="A517" s="7">
        <v>512</v>
      </c>
      <c r="B517" s="7" t="str">
        <f>"00008400"</f>
        <v>00008400</v>
      </c>
    </row>
    <row r="518" spans="1:2" x14ac:dyDescent="0.25">
      <c r="A518" s="7">
        <v>513</v>
      </c>
      <c r="B518" s="7" t="str">
        <f>"201409003182"</f>
        <v>201409003182</v>
      </c>
    </row>
    <row r="519" spans="1:2" x14ac:dyDescent="0.25">
      <c r="A519" s="7">
        <v>514</v>
      </c>
      <c r="B519" s="7" t="str">
        <f>"00241765"</f>
        <v>00241765</v>
      </c>
    </row>
    <row r="520" spans="1:2" x14ac:dyDescent="0.25">
      <c r="A520" s="7">
        <v>515</v>
      </c>
      <c r="B520" s="7" t="str">
        <f>"00772954"</f>
        <v>00772954</v>
      </c>
    </row>
    <row r="521" spans="1:2" x14ac:dyDescent="0.25">
      <c r="A521" s="7">
        <v>516</v>
      </c>
      <c r="B521" s="7" t="str">
        <f>"00692062"</f>
        <v>00692062</v>
      </c>
    </row>
    <row r="522" spans="1:2" x14ac:dyDescent="0.25">
      <c r="A522" s="7">
        <v>517</v>
      </c>
      <c r="B522" s="7" t="str">
        <f>"00157265"</f>
        <v>00157265</v>
      </c>
    </row>
    <row r="523" spans="1:2" x14ac:dyDescent="0.25">
      <c r="A523" s="7">
        <v>518</v>
      </c>
      <c r="B523" s="7" t="str">
        <f>"00551892"</f>
        <v>00551892</v>
      </c>
    </row>
    <row r="524" spans="1:2" x14ac:dyDescent="0.25">
      <c r="A524" s="7">
        <v>519</v>
      </c>
      <c r="B524" s="7" t="str">
        <f>"201406010136"</f>
        <v>201406010136</v>
      </c>
    </row>
    <row r="525" spans="1:2" x14ac:dyDescent="0.25">
      <c r="A525" s="7">
        <v>520</v>
      </c>
      <c r="B525" s="7" t="str">
        <f>"00492971"</f>
        <v>00492971</v>
      </c>
    </row>
    <row r="526" spans="1:2" x14ac:dyDescent="0.25">
      <c r="A526" s="7">
        <v>521</v>
      </c>
      <c r="B526" s="7" t="str">
        <f>"201401000740"</f>
        <v>201401000740</v>
      </c>
    </row>
    <row r="527" spans="1:2" x14ac:dyDescent="0.25">
      <c r="A527" s="7">
        <v>522</v>
      </c>
      <c r="B527" s="7" t="str">
        <f>"200712005678"</f>
        <v>200712005678</v>
      </c>
    </row>
    <row r="528" spans="1:2" x14ac:dyDescent="0.25">
      <c r="A528" s="7">
        <v>523</v>
      </c>
      <c r="B528" s="7" t="str">
        <f>"00088643"</f>
        <v>00088643</v>
      </c>
    </row>
    <row r="529" spans="1:2" x14ac:dyDescent="0.25">
      <c r="A529" s="7">
        <v>524</v>
      </c>
      <c r="B529" s="7" t="str">
        <f>"200808000733"</f>
        <v>200808000733</v>
      </c>
    </row>
    <row r="530" spans="1:2" x14ac:dyDescent="0.25">
      <c r="A530" s="7">
        <v>525</v>
      </c>
      <c r="B530" s="7" t="str">
        <f>"00820964"</f>
        <v>00820964</v>
      </c>
    </row>
    <row r="531" spans="1:2" x14ac:dyDescent="0.25">
      <c r="A531" s="7">
        <v>526</v>
      </c>
      <c r="B531" s="7" t="str">
        <f>"00674781"</f>
        <v>00674781</v>
      </c>
    </row>
    <row r="532" spans="1:2" x14ac:dyDescent="0.25">
      <c r="A532" s="7">
        <v>527</v>
      </c>
      <c r="B532" s="7" t="str">
        <f>"00150149"</f>
        <v>00150149</v>
      </c>
    </row>
    <row r="533" spans="1:2" x14ac:dyDescent="0.25">
      <c r="A533" s="7">
        <v>528</v>
      </c>
      <c r="B533" s="7" t="str">
        <f>"201511005975"</f>
        <v>201511005975</v>
      </c>
    </row>
    <row r="534" spans="1:2" x14ac:dyDescent="0.25">
      <c r="A534" s="7">
        <v>529</v>
      </c>
      <c r="B534" s="7" t="str">
        <f>"201511042803"</f>
        <v>201511042803</v>
      </c>
    </row>
    <row r="535" spans="1:2" x14ac:dyDescent="0.25">
      <c r="A535" s="7">
        <v>530</v>
      </c>
      <c r="B535" s="7" t="str">
        <f>"00647676"</f>
        <v>00647676</v>
      </c>
    </row>
    <row r="536" spans="1:2" x14ac:dyDescent="0.25">
      <c r="A536" s="7">
        <v>531</v>
      </c>
      <c r="B536" s="7" t="str">
        <f>"201511006672"</f>
        <v>201511006672</v>
      </c>
    </row>
    <row r="537" spans="1:2" x14ac:dyDescent="0.25">
      <c r="A537" s="7">
        <v>532</v>
      </c>
      <c r="B537" s="7" t="str">
        <f>"00403501"</f>
        <v>00403501</v>
      </c>
    </row>
    <row r="538" spans="1:2" x14ac:dyDescent="0.25">
      <c r="A538" s="7">
        <v>533</v>
      </c>
      <c r="B538" s="7" t="str">
        <f>"00043672"</f>
        <v>00043672</v>
      </c>
    </row>
    <row r="539" spans="1:2" x14ac:dyDescent="0.25">
      <c r="A539" s="7">
        <v>534</v>
      </c>
      <c r="B539" s="7" t="str">
        <f>"00498875"</f>
        <v>00498875</v>
      </c>
    </row>
    <row r="540" spans="1:2" x14ac:dyDescent="0.25">
      <c r="A540" s="7">
        <v>535</v>
      </c>
      <c r="B540" s="7" t="str">
        <f>"201511025237"</f>
        <v>201511025237</v>
      </c>
    </row>
    <row r="541" spans="1:2" x14ac:dyDescent="0.25">
      <c r="A541" s="7">
        <v>536</v>
      </c>
      <c r="B541" s="7" t="str">
        <f>"00176181"</f>
        <v>00176181</v>
      </c>
    </row>
    <row r="542" spans="1:2" x14ac:dyDescent="0.25">
      <c r="A542" s="7">
        <v>537</v>
      </c>
      <c r="B542" s="7" t="str">
        <f>"201406011351"</f>
        <v>201406011351</v>
      </c>
    </row>
    <row r="543" spans="1:2" x14ac:dyDescent="0.25">
      <c r="A543" s="7">
        <v>538</v>
      </c>
      <c r="B543" s="7" t="str">
        <f>"00250291"</f>
        <v>00250291</v>
      </c>
    </row>
    <row r="544" spans="1:2" x14ac:dyDescent="0.25">
      <c r="A544" s="7">
        <v>539</v>
      </c>
      <c r="B544" s="7" t="str">
        <f>"00200912"</f>
        <v>00200912</v>
      </c>
    </row>
    <row r="545" spans="1:2" x14ac:dyDescent="0.25">
      <c r="A545" s="7">
        <v>540</v>
      </c>
      <c r="B545" s="7" t="str">
        <f>"00837945"</f>
        <v>00837945</v>
      </c>
    </row>
    <row r="546" spans="1:2" x14ac:dyDescent="0.25">
      <c r="A546" s="7">
        <v>541</v>
      </c>
      <c r="B546" s="7" t="str">
        <f>"00157980"</f>
        <v>00157980</v>
      </c>
    </row>
    <row r="547" spans="1:2" x14ac:dyDescent="0.25">
      <c r="A547" s="7">
        <v>542</v>
      </c>
      <c r="B547" s="7" t="str">
        <f>"00740580"</f>
        <v>00740580</v>
      </c>
    </row>
    <row r="548" spans="1:2" x14ac:dyDescent="0.25">
      <c r="A548" s="7">
        <v>543</v>
      </c>
      <c r="B548" s="7" t="str">
        <f>"00265081"</f>
        <v>00265081</v>
      </c>
    </row>
    <row r="549" spans="1:2" x14ac:dyDescent="0.25">
      <c r="A549" s="7">
        <v>544</v>
      </c>
      <c r="B549" s="7" t="str">
        <f>"201511039595"</f>
        <v>201511039595</v>
      </c>
    </row>
    <row r="550" spans="1:2" x14ac:dyDescent="0.25">
      <c r="A550" s="7">
        <v>545</v>
      </c>
      <c r="B550" s="7" t="str">
        <f>"00245991"</f>
        <v>00245991</v>
      </c>
    </row>
    <row r="551" spans="1:2" x14ac:dyDescent="0.25">
      <c r="A551" s="7">
        <v>546</v>
      </c>
      <c r="B551" s="7" t="str">
        <f>"00352224"</f>
        <v>00352224</v>
      </c>
    </row>
    <row r="552" spans="1:2" x14ac:dyDescent="0.25">
      <c r="A552" s="7">
        <v>547</v>
      </c>
      <c r="B552" s="7" t="str">
        <f>"00247712"</f>
        <v>00247712</v>
      </c>
    </row>
    <row r="553" spans="1:2" x14ac:dyDescent="0.25">
      <c r="A553" s="7">
        <v>548</v>
      </c>
      <c r="B553" s="7" t="str">
        <f>"201402003934"</f>
        <v>201402003934</v>
      </c>
    </row>
    <row r="554" spans="1:2" x14ac:dyDescent="0.25">
      <c r="A554" s="7">
        <v>549</v>
      </c>
      <c r="B554" s="7" t="str">
        <f>"201406014665"</f>
        <v>201406014665</v>
      </c>
    </row>
    <row r="555" spans="1:2" x14ac:dyDescent="0.25">
      <c r="A555" s="7">
        <v>550</v>
      </c>
      <c r="B555" s="7" t="str">
        <f>"00812511"</f>
        <v>00812511</v>
      </c>
    </row>
    <row r="556" spans="1:2" x14ac:dyDescent="0.25">
      <c r="A556" s="7">
        <v>551</v>
      </c>
      <c r="B556" s="7" t="str">
        <f>"00660981"</f>
        <v>00660981</v>
      </c>
    </row>
    <row r="557" spans="1:2" x14ac:dyDescent="0.25">
      <c r="A557" s="7">
        <v>552</v>
      </c>
      <c r="B557" s="7" t="str">
        <f>"201102000710"</f>
        <v>201102000710</v>
      </c>
    </row>
    <row r="558" spans="1:2" x14ac:dyDescent="0.25">
      <c r="A558" s="7">
        <v>553</v>
      </c>
      <c r="B558" s="7" t="str">
        <f>"00330885"</f>
        <v>00330885</v>
      </c>
    </row>
    <row r="559" spans="1:2" x14ac:dyDescent="0.25">
      <c r="A559" s="7">
        <v>554</v>
      </c>
      <c r="B559" s="7" t="str">
        <f>"00216542"</f>
        <v>00216542</v>
      </c>
    </row>
    <row r="560" spans="1:2" x14ac:dyDescent="0.25">
      <c r="A560" s="7">
        <v>555</v>
      </c>
      <c r="B560" s="7" t="str">
        <f>"00441485"</f>
        <v>00441485</v>
      </c>
    </row>
    <row r="561" spans="1:2" x14ac:dyDescent="0.25">
      <c r="A561" s="7">
        <v>556</v>
      </c>
      <c r="B561" s="7" t="str">
        <f>"200712006235"</f>
        <v>200712006235</v>
      </c>
    </row>
    <row r="562" spans="1:2" x14ac:dyDescent="0.25">
      <c r="A562" s="7">
        <v>557</v>
      </c>
      <c r="B562" s="7" t="str">
        <f>"00490587"</f>
        <v>00490587</v>
      </c>
    </row>
    <row r="563" spans="1:2" x14ac:dyDescent="0.25">
      <c r="A563" s="7">
        <v>558</v>
      </c>
      <c r="B563" s="7" t="str">
        <f>"00837485"</f>
        <v>00837485</v>
      </c>
    </row>
    <row r="564" spans="1:2" x14ac:dyDescent="0.25">
      <c r="A564" s="7">
        <v>559</v>
      </c>
      <c r="B564" s="7" t="str">
        <f>"201511021344"</f>
        <v>201511021344</v>
      </c>
    </row>
    <row r="565" spans="1:2" x14ac:dyDescent="0.25">
      <c r="A565" s="7">
        <v>560</v>
      </c>
      <c r="B565" s="7" t="str">
        <f>"200712000021"</f>
        <v>200712000021</v>
      </c>
    </row>
    <row r="566" spans="1:2" x14ac:dyDescent="0.25">
      <c r="A566" s="7">
        <v>561</v>
      </c>
      <c r="B566" s="7" t="str">
        <f>"00205793"</f>
        <v>00205793</v>
      </c>
    </row>
    <row r="567" spans="1:2" x14ac:dyDescent="0.25">
      <c r="A567" s="7">
        <v>562</v>
      </c>
      <c r="B567" s="7" t="str">
        <f>"00813018"</f>
        <v>00813018</v>
      </c>
    </row>
    <row r="568" spans="1:2" x14ac:dyDescent="0.25">
      <c r="A568" s="7">
        <v>563</v>
      </c>
      <c r="B568" s="7" t="str">
        <f>"200801006625"</f>
        <v>200801006625</v>
      </c>
    </row>
    <row r="569" spans="1:2" x14ac:dyDescent="0.25">
      <c r="A569" s="7">
        <v>564</v>
      </c>
      <c r="B569" s="7" t="str">
        <f>"201406007315"</f>
        <v>201406007315</v>
      </c>
    </row>
    <row r="570" spans="1:2" x14ac:dyDescent="0.25">
      <c r="A570" s="7">
        <v>565</v>
      </c>
      <c r="B570" s="7" t="str">
        <f>"200803000573"</f>
        <v>200803000573</v>
      </c>
    </row>
    <row r="571" spans="1:2" x14ac:dyDescent="0.25">
      <c r="A571" s="7">
        <v>566</v>
      </c>
      <c r="B571" s="7" t="str">
        <f>"00681203"</f>
        <v>00681203</v>
      </c>
    </row>
    <row r="572" spans="1:2" x14ac:dyDescent="0.25">
      <c r="A572" s="7">
        <v>567</v>
      </c>
      <c r="B572" s="7" t="str">
        <f>"00876026"</f>
        <v>00876026</v>
      </c>
    </row>
    <row r="573" spans="1:2" x14ac:dyDescent="0.25">
      <c r="A573" s="7">
        <v>568</v>
      </c>
      <c r="B573" s="7" t="str">
        <f>"201507002631"</f>
        <v>201507002631</v>
      </c>
    </row>
    <row r="574" spans="1:2" x14ac:dyDescent="0.25">
      <c r="A574" s="7">
        <v>569</v>
      </c>
      <c r="B574" s="7" t="str">
        <f>"00314134"</f>
        <v>00314134</v>
      </c>
    </row>
    <row r="575" spans="1:2" x14ac:dyDescent="0.25">
      <c r="A575" s="7">
        <v>570</v>
      </c>
      <c r="B575" s="7" t="str">
        <f>"00804996"</f>
        <v>00804996</v>
      </c>
    </row>
    <row r="576" spans="1:2" x14ac:dyDescent="0.25">
      <c r="A576" s="7">
        <v>571</v>
      </c>
      <c r="B576" s="7" t="str">
        <f>"201511010060"</f>
        <v>201511010060</v>
      </c>
    </row>
    <row r="577" spans="1:2" x14ac:dyDescent="0.25">
      <c r="A577" s="7">
        <v>572</v>
      </c>
      <c r="B577" s="7" t="str">
        <f>"201409004432"</f>
        <v>201409004432</v>
      </c>
    </row>
    <row r="578" spans="1:2" x14ac:dyDescent="0.25">
      <c r="A578" s="7">
        <v>573</v>
      </c>
      <c r="B578" s="7" t="str">
        <f>"201406014699"</f>
        <v>201406014699</v>
      </c>
    </row>
    <row r="579" spans="1:2" x14ac:dyDescent="0.25">
      <c r="A579" s="7">
        <v>574</v>
      </c>
      <c r="B579" s="7" t="str">
        <f>"200802006709"</f>
        <v>200802006709</v>
      </c>
    </row>
    <row r="580" spans="1:2" x14ac:dyDescent="0.25">
      <c r="A580" s="7">
        <v>575</v>
      </c>
      <c r="B580" s="7" t="str">
        <f>"201406012386"</f>
        <v>201406012386</v>
      </c>
    </row>
    <row r="581" spans="1:2" x14ac:dyDescent="0.25">
      <c r="A581" s="7">
        <v>576</v>
      </c>
      <c r="B581" s="7" t="str">
        <f>"00417300"</f>
        <v>00417300</v>
      </c>
    </row>
    <row r="582" spans="1:2" x14ac:dyDescent="0.25">
      <c r="A582" s="7">
        <v>577</v>
      </c>
      <c r="B582" s="7" t="str">
        <f>"00195342"</f>
        <v>00195342</v>
      </c>
    </row>
    <row r="583" spans="1:2" x14ac:dyDescent="0.25">
      <c r="A583" s="7">
        <v>578</v>
      </c>
      <c r="B583" s="7" t="str">
        <f>"201410010769"</f>
        <v>201410010769</v>
      </c>
    </row>
    <row r="584" spans="1:2" x14ac:dyDescent="0.25">
      <c r="A584" s="7">
        <v>579</v>
      </c>
      <c r="B584" s="7" t="str">
        <f>"00545217"</f>
        <v>00545217</v>
      </c>
    </row>
    <row r="585" spans="1:2" x14ac:dyDescent="0.25">
      <c r="A585" s="7">
        <v>580</v>
      </c>
      <c r="B585" s="7" t="str">
        <f>"00831245"</f>
        <v>00831245</v>
      </c>
    </row>
    <row r="586" spans="1:2" x14ac:dyDescent="0.25">
      <c r="A586" s="7">
        <v>581</v>
      </c>
      <c r="B586" s="7" t="str">
        <f>"201511042671"</f>
        <v>201511042671</v>
      </c>
    </row>
    <row r="587" spans="1:2" x14ac:dyDescent="0.25">
      <c r="A587" s="7">
        <v>582</v>
      </c>
      <c r="B587" s="7" t="str">
        <f>"200906000463"</f>
        <v>200906000463</v>
      </c>
    </row>
    <row r="588" spans="1:2" x14ac:dyDescent="0.25">
      <c r="A588" s="7">
        <v>583</v>
      </c>
      <c r="B588" s="7" t="str">
        <f>"201208000115"</f>
        <v>201208000115</v>
      </c>
    </row>
    <row r="589" spans="1:2" x14ac:dyDescent="0.25">
      <c r="A589" s="7">
        <v>584</v>
      </c>
      <c r="B589" s="7" t="str">
        <f>"200805000625"</f>
        <v>200805000625</v>
      </c>
    </row>
    <row r="590" spans="1:2" x14ac:dyDescent="0.25">
      <c r="A590" s="7">
        <v>585</v>
      </c>
      <c r="B590" s="7" t="str">
        <f>"201007000030"</f>
        <v>201007000030</v>
      </c>
    </row>
    <row r="591" spans="1:2" x14ac:dyDescent="0.25">
      <c r="A591" s="7">
        <v>586</v>
      </c>
      <c r="B591" s="7" t="str">
        <f>"201410002833"</f>
        <v>201410002833</v>
      </c>
    </row>
    <row r="592" spans="1:2" x14ac:dyDescent="0.25">
      <c r="A592" s="7">
        <v>587</v>
      </c>
      <c r="B592" s="7" t="str">
        <f>"201511032223"</f>
        <v>201511032223</v>
      </c>
    </row>
    <row r="593" spans="1:2" x14ac:dyDescent="0.25">
      <c r="A593" s="7">
        <v>588</v>
      </c>
      <c r="B593" s="7" t="str">
        <f>"00458704"</f>
        <v>00458704</v>
      </c>
    </row>
    <row r="594" spans="1:2" x14ac:dyDescent="0.25">
      <c r="A594" s="7">
        <v>589</v>
      </c>
      <c r="B594" s="7" t="str">
        <f>"00201260"</f>
        <v>00201260</v>
      </c>
    </row>
    <row r="595" spans="1:2" x14ac:dyDescent="0.25">
      <c r="A595" s="7">
        <v>590</v>
      </c>
      <c r="B595" s="7" t="str">
        <f>"00199794"</f>
        <v>00199794</v>
      </c>
    </row>
    <row r="596" spans="1:2" x14ac:dyDescent="0.25">
      <c r="A596" s="7">
        <v>591</v>
      </c>
      <c r="B596" s="7" t="str">
        <f>"00199618"</f>
        <v>00199618</v>
      </c>
    </row>
    <row r="597" spans="1:2" x14ac:dyDescent="0.25">
      <c r="A597" s="7">
        <v>592</v>
      </c>
      <c r="B597" s="7" t="str">
        <f>"00725141"</f>
        <v>00725141</v>
      </c>
    </row>
    <row r="598" spans="1:2" x14ac:dyDescent="0.25">
      <c r="A598" s="7">
        <v>593</v>
      </c>
      <c r="B598" s="7" t="str">
        <f>"201511019165"</f>
        <v>201511019165</v>
      </c>
    </row>
    <row r="599" spans="1:2" x14ac:dyDescent="0.25">
      <c r="A599" s="7">
        <v>594</v>
      </c>
      <c r="B599" s="7" t="str">
        <f>"00196519"</f>
        <v>00196519</v>
      </c>
    </row>
    <row r="600" spans="1:2" x14ac:dyDescent="0.25">
      <c r="A600" s="7">
        <v>595</v>
      </c>
      <c r="B600" s="7" t="str">
        <f>"00874702"</f>
        <v>00874702</v>
      </c>
    </row>
    <row r="601" spans="1:2" x14ac:dyDescent="0.25">
      <c r="A601" s="7">
        <v>596</v>
      </c>
      <c r="B601" s="7" t="str">
        <f>"00161141"</f>
        <v>00161141</v>
      </c>
    </row>
    <row r="602" spans="1:2" x14ac:dyDescent="0.25">
      <c r="A602" s="7">
        <v>597</v>
      </c>
      <c r="B602" s="7" t="str">
        <f>"201503000403"</f>
        <v>201503000403</v>
      </c>
    </row>
    <row r="603" spans="1:2" x14ac:dyDescent="0.25">
      <c r="A603" s="7">
        <v>598</v>
      </c>
      <c r="B603" s="7" t="str">
        <f>"00712146"</f>
        <v>00712146</v>
      </c>
    </row>
    <row r="604" spans="1:2" x14ac:dyDescent="0.25">
      <c r="A604" s="7">
        <v>599</v>
      </c>
      <c r="B604" s="7" t="str">
        <f>"00028317"</f>
        <v>00028317</v>
      </c>
    </row>
    <row r="605" spans="1:2" x14ac:dyDescent="0.25">
      <c r="A605" s="7">
        <v>600</v>
      </c>
      <c r="B605" s="7" t="str">
        <f>"00198343"</f>
        <v>00198343</v>
      </c>
    </row>
    <row r="606" spans="1:2" x14ac:dyDescent="0.25">
      <c r="A606" s="7">
        <v>601</v>
      </c>
      <c r="B606" s="7" t="str">
        <f>"00203181"</f>
        <v>00203181</v>
      </c>
    </row>
    <row r="607" spans="1:2" x14ac:dyDescent="0.25">
      <c r="A607" s="7">
        <v>602</v>
      </c>
      <c r="B607" s="7" t="str">
        <f>"00267881"</f>
        <v>00267881</v>
      </c>
    </row>
    <row r="608" spans="1:2" x14ac:dyDescent="0.25">
      <c r="A608" s="7">
        <v>603</v>
      </c>
      <c r="B608" s="7" t="str">
        <f>"00103608"</f>
        <v>00103608</v>
      </c>
    </row>
    <row r="609" spans="1:2" x14ac:dyDescent="0.25">
      <c r="A609" s="7">
        <v>604</v>
      </c>
      <c r="B609" s="7" t="str">
        <f>"200801007269"</f>
        <v>200801007269</v>
      </c>
    </row>
    <row r="610" spans="1:2" x14ac:dyDescent="0.25">
      <c r="A610" s="7">
        <v>605</v>
      </c>
      <c r="B610" s="7" t="str">
        <f>"200712005891"</f>
        <v>200712005891</v>
      </c>
    </row>
    <row r="611" spans="1:2" x14ac:dyDescent="0.25">
      <c r="A611" s="7">
        <v>606</v>
      </c>
      <c r="B611" s="7" t="str">
        <f>"00484685"</f>
        <v>00484685</v>
      </c>
    </row>
    <row r="612" spans="1:2" x14ac:dyDescent="0.25">
      <c r="A612" s="7">
        <v>607</v>
      </c>
      <c r="B612" s="7" t="str">
        <f>"201402002203"</f>
        <v>201402002203</v>
      </c>
    </row>
    <row r="613" spans="1:2" x14ac:dyDescent="0.25">
      <c r="A613" s="7">
        <v>608</v>
      </c>
      <c r="B613" s="7" t="str">
        <f>"201211000010"</f>
        <v>201211000010</v>
      </c>
    </row>
    <row r="614" spans="1:2" x14ac:dyDescent="0.25">
      <c r="A614" s="7">
        <v>609</v>
      </c>
      <c r="B614" s="7" t="str">
        <f>"201406004627"</f>
        <v>201406004627</v>
      </c>
    </row>
    <row r="615" spans="1:2" x14ac:dyDescent="0.25">
      <c r="A615" s="7">
        <v>610</v>
      </c>
      <c r="B615" s="7" t="str">
        <f>"201406001201"</f>
        <v>201406001201</v>
      </c>
    </row>
    <row r="616" spans="1:2" x14ac:dyDescent="0.25">
      <c r="A616" s="7">
        <v>611</v>
      </c>
      <c r="B616" s="7" t="str">
        <f>"200712005950"</f>
        <v>200712005950</v>
      </c>
    </row>
    <row r="617" spans="1:2" x14ac:dyDescent="0.25">
      <c r="A617" s="7">
        <v>612</v>
      </c>
      <c r="B617" s="7" t="str">
        <f>"00231018"</f>
        <v>00231018</v>
      </c>
    </row>
    <row r="618" spans="1:2" x14ac:dyDescent="0.25">
      <c r="A618" s="7">
        <v>613</v>
      </c>
      <c r="B618" s="7" t="str">
        <f>"00576551"</f>
        <v>00576551</v>
      </c>
    </row>
    <row r="619" spans="1:2" x14ac:dyDescent="0.25">
      <c r="A619" s="7">
        <v>614</v>
      </c>
      <c r="B619" s="7" t="str">
        <f>"00703548"</f>
        <v>00703548</v>
      </c>
    </row>
    <row r="620" spans="1:2" x14ac:dyDescent="0.25">
      <c r="A620" s="7">
        <v>615</v>
      </c>
      <c r="B620" s="7" t="str">
        <f>"00226305"</f>
        <v>00226305</v>
      </c>
    </row>
    <row r="621" spans="1:2" x14ac:dyDescent="0.25">
      <c r="A621" s="7">
        <v>616</v>
      </c>
      <c r="B621" s="7" t="str">
        <f>"00833132"</f>
        <v>00833132</v>
      </c>
    </row>
    <row r="622" spans="1:2" x14ac:dyDescent="0.25">
      <c r="A622" s="7">
        <v>617</v>
      </c>
      <c r="B622" s="7" t="str">
        <f>"201511031078"</f>
        <v>201511031078</v>
      </c>
    </row>
    <row r="623" spans="1:2" x14ac:dyDescent="0.25">
      <c r="A623" s="7">
        <v>618</v>
      </c>
      <c r="B623" s="7" t="str">
        <f>"201406018676"</f>
        <v>201406018676</v>
      </c>
    </row>
    <row r="624" spans="1:2" x14ac:dyDescent="0.25">
      <c r="A624" s="7">
        <v>619</v>
      </c>
      <c r="B624" s="7" t="str">
        <f>"200712003546"</f>
        <v>200712003546</v>
      </c>
    </row>
    <row r="625" spans="1:2" x14ac:dyDescent="0.25">
      <c r="A625" s="7">
        <v>620</v>
      </c>
      <c r="B625" s="7" t="str">
        <f>"00719860"</f>
        <v>00719860</v>
      </c>
    </row>
    <row r="626" spans="1:2" x14ac:dyDescent="0.25">
      <c r="A626" s="7">
        <v>621</v>
      </c>
      <c r="B626" s="7" t="str">
        <f>"00187444"</f>
        <v>00187444</v>
      </c>
    </row>
    <row r="627" spans="1:2" x14ac:dyDescent="0.25">
      <c r="A627" s="7">
        <v>622</v>
      </c>
      <c r="B627" s="7" t="str">
        <f>"00603696"</f>
        <v>00603696</v>
      </c>
    </row>
    <row r="628" spans="1:2" x14ac:dyDescent="0.25">
      <c r="A628" s="7">
        <v>623</v>
      </c>
      <c r="B628" s="7" t="str">
        <f>"201406011047"</f>
        <v>201406011047</v>
      </c>
    </row>
    <row r="629" spans="1:2" x14ac:dyDescent="0.25">
      <c r="A629" s="7">
        <v>624</v>
      </c>
      <c r="B629" s="7" t="str">
        <f>"00828267"</f>
        <v>00828267</v>
      </c>
    </row>
    <row r="630" spans="1:2" x14ac:dyDescent="0.25">
      <c r="A630" s="7">
        <v>625</v>
      </c>
      <c r="B630" s="7" t="str">
        <f>"00464121"</f>
        <v>00464121</v>
      </c>
    </row>
    <row r="631" spans="1:2" x14ac:dyDescent="0.25">
      <c r="A631" s="7">
        <v>626</v>
      </c>
      <c r="B631" s="7" t="str">
        <f>"00220433"</f>
        <v>00220433</v>
      </c>
    </row>
    <row r="632" spans="1:2" x14ac:dyDescent="0.25">
      <c r="A632" s="7">
        <v>627</v>
      </c>
      <c r="B632" s="7" t="str">
        <f>"00548527"</f>
        <v>00548527</v>
      </c>
    </row>
    <row r="633" spans="1:2" x14ac:dyDescent="0.25">
      <c r="A633" s="7">
        <v>628</v>
      </c>
      <c r="B633" s="7" t="str">
        <f>"201409001956"</f>
        <v>201409001956</v>
      </c>
    </row>
    <row r="634" spans="1:2" x14ac:dyDescent="0.25">
      <c r="A634" s="7">
        <v>629</v>
      </c>
      <c r="B634" s="7" t="str">
        <f>"00286646"</f>
        <v>00286646</v>
      </c>
    </row>
    <row r="635" spans="1:2" x14ac:dyDescent="0.25">
      <c r="A635" s="7">
        <v>630</v>
      </c>
      <c r="B635" s="7" t="str">
        <f>"00783013"</f>
        <v>00783013</v>
      </c>
    </row>
    <row r="636" spans="1:2" x14ac:dyDescent="0.25">
      <c r="A636" s="7">
        <v>631</v>
      </c>
      <c r="B636" s="7" t="str">
        <f>"00440404"</f>
        <v>00440404</v>
      </c>
    </row>
    <row r="637" spans="1:2" x14ac:dyDescent="0.25">
      <c r="A637" s="7">
        <v>632</v>
      </c>
      <c r="B637" s="7" t="str">
        <f>"201405001073"</f>
        <v>201405001073</v>
      </c>
    </row>
    <row r="638" spans="1:2" x14ac:dyDescent="0.25">
      <c r="A638" s="7">
        <v>633</v>
      </c>
      <c r="B638" s="7" t="str">
        <f>"00014274"</f>
        <v>00014274</v>
      </c>
    </row>
    <row r="639" spans="1:2" x14ac:dyDescent="0.25">
      <c r="A639" s="7">
        <v>634</v>
      </c>
      <c r="B639" s="7" t="str">
        <f>"200802001795"</f>
        <v>200802001795</v>
      </c>
    </row>
    <row r="640" spans="1:2" x14ac:dyDescent="0.25">
      <c r="A640" s="7">
        <v>635</v>
      </c>
      <c r="B640" s="7" t="str">
        <f>"00146557"</f>
        <v>00146557</v>
      </c>
    </row>
    <row r="641" spans="1:2" x14ac:dyDescent="0.25">
      <c r="A641" s="7">
        <v>636</v>
      </c>
      <c r="B641" s="7" t="str">
        <f>"201510004334"</f>
        <v>201510004334</v>
      </c>
    </row>
    <row r="642" spans="1:2" x14ac:dyDescent="0.25">
      <c r="A642" s="7">
        <v>637</v>
      </c>
      <c r="B642" s="7" t="str">
        <f>"201511023641"</f>
        <v>201511023641</v>
      </c>
    </row>
    <row r="643" spans="1:2" x14ac:dyDescent="0.25">
      <c r="A643" s="7">
        <v>638</v>
      </c>
      <c r="B643" s="7" t="str">
        <f>"200802000245"</f>
        <v>200802000245</v>
      </c>
    </row>
    <row r="644" spans="1:2" x14ac:dyDescent="0.25">
      <c r="A644" s="7">
        <v>639</v>
      </c>
      <c r="B644" s="7" t="str">
        <f>"201406001825"</f>
        <v>201406001825</v>
      </c>
    </row>
    <row r="645" spans="1:2" x14ac:dyDescent="0.25">
      <c r="A645" s="7">
        <v>640</v>
      </c>
      <c r="B645" s="7" t="str">
        <f>"201406003096"</f>
        <v>201406003096</v>
      </c>
    </row>
    <row r="646" spans="1:2" x14ac:dyDescent="0.25">
      <c r="A646" s="7">
        <v>641</v>
      </c>
      <c r="B646" s="7" t="str">
        <f>"200801005910"</f>
        <v>200801005910</v>
      </c>
    </row>
    <row r="647" spans="1:2" x14ac:dyDescent="0.25">
      <c r="A647" s="7">
        <v>642</v>
      </c>
      <c r="B647" s="7" t="str">
        <f>"00146375"</f>
        <v>00146375</v>
      </c>
    </row>
    <row r="648" spans="1:2" x14ac:dyDescent="0.25">
      <c r="A648" s="7">
        <v>643</v>
      </c>
      <c r="B648" s="7" t="str">
        <f>"00129715"</f>
        <v>00129715</v>
      </c>
    </row>
    <row r="649" spans="1:2" x14ac:dyDescent="0.25">
      <c r="A649" s="7">
        <v>644</v>
      </c>
      <c r="B649" s="7" t="str">
        <f>"00081176"</f>
        <v>00081176</v>
      </c>
    </row>
    <row r="650" spans="1:2" x14ac:dyDescent="0.25">
      <c r="A650" s="7">
        <v>645</v>
      </c>
      <c r="B650" s="7" t="str">
        <f>"200802008119"</f>
        <v>200802008119</v>
      </c>
    </row>
    <row r="651" spans="1:2" x14ac:dyDescent="0.25">
      <c r="A651" s="7">
        <v>646</v>
      </c>
      <c r="B651" s="7" t="str">
        <f>"200911000544"</f>
        <v>200911000544</v>
      </c>
    </row>
    <row r="652" spans="1:2" x14ac:dyDescent="0.25">
      <c r="A652" s="7">
        <v>647</v>
      </c>
      <c r="B652" s="7" t="str">
        <f>"00492563"</f>
        <v>00492563</v>
      </c>
    </row>
    <row r="653" spans="1:2" x14ac:dyDescent="0.25">
      <c r="A653" s="7">
        <v>648</v>
      </c>
      <c r="B653" s="7" t="str">
        <f>"200911000020"</f>
        <v>200911000020</v>
      </c>
    </row>
    <row r="654" spans="1:2" x14ac:dyDescent="0.25">
      <c r="A654" s="7">
        <v>649</v>
      </c>
      <c r="B654" s="7" t="str">
        <f>"201406015056"</f>
        <v>201406015056</v>
      </c>
    </row>
    <row r="655" spans="1:2" x14ac:dyDescent="0.25">
      <c r="A655" s="7">
        <v>650</v>
      </c>
      <c r="B655" s="7" t="str">
        <f>"201412002351"</f>
        <v>201412002351</v>
      </c>
    </row>
    <row r="656" spans="1:2" x14ac:dyDescent="0.25">
      <c r="A656" s="7">
        <v>651</v>
      </c>
      <c r="B656" s="7" t="str">
        <f>"00125007"</f>
        <v>00125007</v>
      </c>
    </row>
    <row r="657" spans="1:2" x14ac:dyDescent="0.25">
      <c r="A657" s="7">
        <v>652</v>
      </c>
      <c r="B657" s="7" t="str">
        <f>"00280660"</f>
        <v>00280660</v>
      </c>
    </row>
    <row r="658" spans="1:2" x14ac:dyDescent="0.25">
      <c r="A658" s="7">
        <v>653</v>
      </c>
      <c r="B658" s="7" t="str">
        <f>"00872037"</f>
        <v>00872037</v>
      </c>
    </row>
    <row r="659" spans="1:2" x14ac:dyDescent="0.25">
      <c r="A659" s="7">
        <v>654</v>
      </c>
      <c r="B659" s="7" t="str">
        <f>"201405001712"</f>
        <v>201405001712</v>
      </c>
    </row>
    <row r="660" spans="1:2" x14ac:dyDescent="0.25">
      <c r="A660" s="7">
        <v>655</v>
      </c>
      <c r="B660" s="7" t="str">
        <f>"00108591"</f>
        <v>00108591</v>
      </c>
    </row>
    <row r="661" spans="1:2" x14ac:dyDescent="0.25">
      <c r="A661" s="7">
        <v>656</v>
      </c>
      <c r="B661" s="7" t="str">
        <f>"00625816"</f>
        <v>00625816</v>
      </c>
    </row>
    <row r="662" spans="1:2" x14ac:dyDescent="0.25">
      <c r="A662" s="7">
        <v>657</v>
      </c>
      <c r="B662" s="7" t="str">
        <f>"200801001193"</f>
        <v>200801001193</v>
      </c>
    </row>
    <row r="663" spans="1:2" x14ac:dyDescent="0.25">
      <c r="A663" s="7">
        <v>658</v>
      </c>
      <c r="B663" s="7" t="str">
        <f>"201507001302"</f>
        <v>201507001302</v>
      </c>
    </row>
    <row r="664" spans="1:2" x14ac:dyDescent="0.25">
      <c r="A664" s="7">
        <v>659</v>
      </c>
      <c r="B664" s="7" t="str">
        <f>"00175971"</f>
        <v>00175971</v>
      </c>
    </row>
    <row r="665" spans="1:2" x14ac:dyDescent="0.25">
      <c r="A665" s="7">
        <v>660</v>
      </c>
      <c r="B665" s="7" t="str">
        <f>"201410010397"</f>
        <v>201410010397</v>
      </c>
    </row>
    <row r="666" spans="1:2" x14ac:dyDescent="0.25">
      <c r="A666" s="7">
        <v>661</v>
      </c>
      <c r="B666" s="7" t="str">
        <f>"201406006757"</f>
        <v>201406006757</v>
      </c>
    </row>
    <row r="667" spans="1:2" x14ac:dyDescent="0.25">
      <c r="A667" s="7">
        <v>662</v>
      </c>
      <c r="B667" s="7" t="str">
        <f>"00116429"</f>
        <v>00116429</v>
      </c>
    </row>
    <row r="668" spans="1:2" x14ac:dyDescent="0.25">
      <c r="A668" s="7">
        <v>663</v>
      </c>
      <c r="B668" s="7" t="str">
        <f>"201409002722"</f>
        <v>201409002722</v>
      </c>
    </row>
    <row r="669" spans="1:2" x14ac:dyDescent="0.25">
      <c r="A669" s="7">
        <v>664</v>
      </c>
      <c r="B669" s="7" t="str">
        <f>"00116509"</f>
        <v>00116509</v>
      </c>
    </row>
    <row r="670" spans="1:2" x14ac:dyDescent="0.25">
      <c r="A670" s="7">
        <v>665</v>
      </c>
      <c r="B670" s="7" t="str">
        <f>"200802003157"</f>
        <v>200802003157</v>
      </c>
    </row>
    <row r="671" spans="1:2" x14ac:dyDescent="0.25">
      <c r="A671" s="7">
        <v>666</v>
      </c>
      <c r="B671" s="7" t="str">
        <f>"00769559"</f>
        <v>00769559</v>
      </c>
    </row>
    <row r="672" spans="1:2" x14ac:dyDescent="0.25">
      <c r="A672" s="7">
        <v>667</v>
      </c>
      <c r="B672" s="7" t="str">
        <f>"201405001229"</f>
        <v>201405001229</v>
      </c>
    </row>
    <row r="673" spans="1:2" x14ac:dyDescent="0.25">
      <c r="A673" s="7">
        <v>668</v>
      </c>
      <c r="B673" s="7" t="str">
        <f>"201402012181"</f>
        <v>201402012181</v>
      </c>
    </row>
    <row r="674" spans="1:2" x14ac:dyDescent="0.25">
      <c r="A674" s="7">
        <v>669</v>
      </c>
      <c r="B674" s="7" t="str">
        <f>"00551240"</f>
        <v>00551240</v>
      </c>
    </row>
    <row r="675" spans="1:2" x14ac:dyDescent="0.25">
      <c r="A675" s="7">
        <v>670</v>
      </c>
      <c r="B675" s="7" t="str">
        <f>"201402005498"</f>
        <v>201402005498</v>
      </c>
    </row>
    <row r="676" spans="1:2" x14ac:dyDescent="0.25">
      <c r="A676" s="7">
        <v>671</v>
      </c>
      <c r="B676" s="7" t="str">
        <f>"00547869"</f>
        <v>00547869</v>
      </c>
    </row>
    <row r="677" spans="1:2" x14ac:dyDescent="0.25">
      <c r="A677" s="7">
        <v>672</v>
      </c>
      <c r="B677" s="7" t="str">
        <f>"00553132"</f>
        <v>00553132</v>
      </c>
    </row>
    <row r="678" spans="1:2" x14ac:dyDescent="0.25">
      <c r="A678" s="7">
        <v>673</v>
      </c>
      <c r="B678" s="7" t="str">
        <f>"00742120"</f>
        <v>00742120</v>
      </c>
    </row>
    <row r="679" spans="1:2" x14ac:dyDescent="0.25">
      <c r="A679" s="7">
        <v>674</v>
      </c>
      <c r="B679" s="7" t="str">
        <f>"200910000651"</f>
        <v>200910000651</v>
      </c>
    </row>
    <row r="680" spans="1:2" x14ac:dyDescent="0.25">
      <c r="A680" s="7">
        <v>675</v>
      </c>
      <c r="B680" s="7" t="str">
        <f>"201511032495"</f>
        <v>201511032495</v>
      </c>
    </row>
    <row r="681" spans="1:2" x14ac:dyDescent="0.25">
      <c r="A681" s="7">
        <v>676</v>
      </c>
      <c r="B681" s="7" t="str">
        <f>"201511007732"</f>
        <v>201511007732</v>
      </c>
    </row>
    <row r="682" spans="1:2" x14ac:dyDescent="0.25">
      <c r="A682" s="7">
        <v>677</v>
      </c>
      <c r="B682" s="7" t="str">
        <f>"200805000894"</f>
        <v>200805000894</v>
      </c>
    </row>
    <row r="683" spans="1:2" x14ac:dyDescent="0.25">
      <c r="A683" s="7">
        <v>678</v>
      </c>
      <c r="B683" s="7" t="str">
        <f>"00436555"</f>
        <v>00436555</v>
      </c>
    </row>
    <row r="684" spans="1:2" x14ac:dyDescent="0.25">
      <c r="A684" s="7">
        <v>679</v>
      </c>
      <c r="B684" s="7" t="str">
        <f>"00120782"</f>
        <v>00120782</v>
      </c>
    </row>
    <row r="685" spans="1:2" x14ac:dyDescent="0.25">
      <c r="A685" s="7">
        <v>680</v>
      </c>
      <c r="B685" s="7" t="str">
        <f>"00103643"</f>
        <v>00103643</v>
      </c>
    </row>
    <row r="686" spans="1:2" x14ac:dyDescent="0.25">
      <c r="A686" s="7">
        <v>681</v>
      </c>
      <c r="B686" s="7" t="str">
        <f>"00477806"</f>
        <v>00477806</v>
      </c>
    </row>
    <row r="687" spans="1:2" x14ac:dyDescent="0.25">
      <c r="A687" s="7">
        <v>682</v>
      </c>
      <c r="B687" s="7" t="str">
        <f>"00718595"</f>
        <v>00718595</v>
      </c>
    </row>
    <row r="688" spans="1:2" x14ac:dyDescent="0.25">
      <c r="A688" s="7">
        <v>683</v>
      </c>
      <c r="B688" s="7" t="str">
        <f>"00238566"</f>
        <v>00238566</v>
      </c>
    </row>
    <row r="689" spans="1:2" x14ac:dyDescent="0.25">
      <c r="A689" s="7">
        <v>684</v>
      </c>
      <c r="B689" s="7" t="str">
        <f>"00668665"</f>
        <v>00668665</v>
      </c>
    </row>
    <row r="690" spans="1:2" x14ac:dyDescent="0.25">
      <c r="A690" s="7">
        <v>685</v>
      </c>
      <c r="B690" s="7" t="str">
        <f>"00150368"</f>
        <v>00150368</v>
      </c>
    </row>
    <row r="691" spans="1:2" x14ac:dyDescent="0.25">
      <c r="A691" s="7">
        <v>686</v>
      </c>
      <c r="B691" s="7" t="str">
        <f>"00115110"</f>
        <v>00115110</v>
      </c>
    </row>
    <row r="692" spans="1:2" x14ac:dyDescent="0.25">
      <c r="A692" s="7">
        <v>687</v>
      </c>
      <c r="B692" s="7" t="str">
        <f>"00187410"</f>
        <v>00187410</v>
      </c>
    </row>
    <row r="693" spans="1:2" x14ac:dyDescent="0.25">
      <c r="A693" s="7">
        <v>688</v>
      </c>
      <c r="B693" s="7" t="str">
        <f>"201402001961"</f>
        <v>201402001961</v>
      </c>
    </row>
    <row r="694" spans="1:2" x14ac:dyDescent="0.25">
      <c r="A694" s="7">
        <v>689</v>
      </c>
      <c r="B694" s="7" t="str">
        <f>"00208185"</f>
        <v>00208185</v>
      </c>
    </row>
    <row r="695" spans="1:2" x14ac:dyDescent="0.25">
      <c r="A695" s="7">
        <v>690</v>
      </c>
      <c r="B695" s="7" t="str">
        <f>"201512002780"</f>
        <v>201512002780</v>
      </c>
    </row>
    <row r="696" spans="1:2" x14ac:dyDescent="0.25">
      <c r="A696" s="7">
        <v>691</v>
      </c>
      <c r="B696" s="7" t="str">
        <f>"00131599"</f>
        <v>00131599</v>
      </c>
    </row>
    <row r="697" spans="1:2" x14ac:dyDescent="0.25">
      <c r="A697" s="7">
        <v>692</v>
      </c>
      <c r="B697" s="7" t="str">
        <f>"201402002073"</f>
        <v>201402002073</v>
      </c>
    </row>
    <row r="698" spans="1:2" x14ac:dyDescent="0.25">
      <c r="A698" s="7">
        <v>693</v>
      </c>
      <c r="B698" s="7" t="str">
        <f>"00466639"</f>
        <v>00466639</v>
      </c>
    </row>
    <row r="699" spans="1:2" x14ac:dyDescent="0.25">
      <c r="A699" s="7">
        <v>694</v>
      </c>
      <c r="B699" s="7" t="str">
        <f>"201406006000"</f>
        <v>201406006000</v>
      </c>
    </row>
    <row r="700" spans="1:2" x14ac:dyDescent="0.25">
      <c r="A700" s="7">
        <v>695</v>
      </c>
      <c r="B700" s="7" t="str">
        <f>"00263876"</f>
        <v>00263876</v>
      </c>
    </row>
    <row r="701" spans="1:2" x14ac:dyDescent="0.25">
      <c r="A701" s="7">
        <v>696</v>
      </c>
      <c r="B701" s="7" t="str">
        <f>"201406004617"</f>
        <v>201406004617</v>
      </c>
    </row>
    <row r="702" spans="1:2" x14ac:dyDescent="0.25">
      <c r="A702" s="7">
        <v>697</v>
      </c>
      <c r="B702" s="7" t="str">
        <f>"201504001465"</f>
        <v>201504001465</v>
      </c>
    </row>
    <row r="703" spans="1:2" x14ac:dyDescent="0.25">
      <c r="A703" s="7">
        <v>698</v>
      </c>
      <c r="B703" s="7" t="str">
        <f>"201507001570"</f>
        <v>201507001570</v>
      </c>
    </row>
    <row r="704" spans="1:2" x14ac:dyDescent="0.25">
      <c r="A704" s="7">
        <v>699</v>
      </c>
      <c r="B704" s="7" t="str">
        <f>"00190878"</f>
        <v>00190878</v>
      </c>
    </row>
    <row r="705" spans="1:2" x14ac:dyDescent="0.25">
      <c r="A705" s="7">
        <v>700</v>
      </c>
      <c r="B705" s="7" t="str">
        <f>"200801010130"</f>
        <v>200801010130</v>
      </c>
    </row>
    <row r="706" spans="1:2" x14ac:dyDescent="0.25">
      <c r="A706" s="7">
        <v>701</v>
      </c>
      <c r="B706" s="7" t="str">
        <f>"200801000469"</f>
        <v>200801000469</v>
      </c>
    </row>
    <row r="707" spans="1:2" x14ac:dyDescent="0.25">
      <c r="A707" s="7">
        <v>702</v>
      </c>
      <c r="B707" s="7" t="str">
        <f>"00490948"</f>
        <v>00490948</v>
      </c>
    </row>
    <row r="708" spans="1:2" x14ac:dyDescent="0.25">
      <c r="A708" s="7">
        <v>703</v>
      </c>
      <c r="B708" s="7" t="str">
        <f>"200805000492"</f>
        <v>200805000492</v>
      </c>
    </row>
    <row r="709" spans="1:2" x14ac:dyDescent="0.25">
      <c r="A709" s="7">
        <v>704</v>
      </c>
      <c r="B709" s="7" t="str">
        <f>"00720284"</f>
        <v>00720284</v>
      </c>
    </row>
    <row r="710" spans="1:2" x14ac:dyDescent="0.25">
      <c r="A710" s="7">
        <v>705</v>
      </c>
      <c r="B710" s="7" t="str">
        <f>"201410009079"</f>
        <v>201410009079</v>
      </c>
    </row>
    <row r="711" spans="1:2" x14ac:dyDescent="0.25">
      <c r="A711" s="7">
        <v>706</v>
      </c>
      <c r="B711" s="7" t="str">
        <f>"00153911"</f>
        <v>00153911</v>
      </c>
    </row>
    <row r="712" spans="1:2" x14ac:dyDescent="0.25">
      <c r="A712" s="7">
        <v>707</v>
      </c>
      <c r="B712" s="7" t="str">
        <f>"201406002065"</f>
        <v>201406002065</v>
      </c>
    </row>
    <row r="713" spans="1:2" x14ac:dyDescent="0.25">
      <c r="A713" s="7">
        <v>708</v>
      </c>
      <c r="B713" s="7" t="str">
        <f>"201412000139"</f>
        <v>201412000139</v>
      </c>
    </row>
    <row r="714" spans="1:2" x14ac:dyDescent="0.25">
      <c r="A714" s="7">
        <v>709</v>
      </c>
      <c r="B714" s="7" t="str">
        <f>"200808000035"</f>
        <v>200808000035</v>
      </c>
    </row>
    <row r="715" spans="1:2" x14ac:dyDescent="0.25">
      <c r="A715" s="7">
        <v>710</v>
      </c>
      <c r="B715" s="7" t="str">
        <f>"00223266"</f>
        <v>00223266</v>
      </c>
    </row>
    <row r="716" spans="1:2" x14ac:dyDescent="0.25">
      <c r="A716" s="7">
        <v>711</v>
      </c>
      <c r="B716" s="7" t="str">
        <f>"00195679"</f>
        <v>00195679</v>
      </c>
    </row>
    <row r="717" spans="1:2" x14ac:dyDescent="0.25">
      <c r="A717" s="7">
        <v>712</v>
      </c>
      <c r="B717" s="7" t="str">
        <f>"00151204"</f>
        <v>00151204</v>
      </c>
    </row>
    <row r="718" spans="1:2" x14ac:dyDescent="0.25">
      <c r="A718" s="7">
        <v>713</v>
      </c>
      <c r="B718" s="7" t="str">
        <f>"200907000206"</f>
        <v>200907000206</v>
      </c>
    </row>
    <row r="719" spans="1:2" x14ac:dyDescent="0.25">
      <c r="A719" s="7">
        <v>714</v>
      </c>
      <c r="B719" s="7" t="str">
        <f>"00680157"</f>
        <v>00680157</v>
      </c>
    </row>
    <row r="720" spans="1:2" x14ac:dyDescent="0.25">
      <c r="A720" s="7">
        <v>715</v>
      </c>
      <c r="B720" s="7" t="str">
        <f>"200910000876"</f>
        <v>200910000876</v>
      </c>
    </row>
    <row r="721" spans="1:2" x14ac:dyDescent="0.25">
      <c r="A721" s="7">
        <v>716</v>
      </c>
      <c r="B721" s="7" t="str">
        <f>"201402007395"</f>
        <v>201402007395</v>
      </c>
    </row>
    <row r="722" spans="1:2" x14ac:dyDescent="0.25">
      <c r="A722" s="7">
        <v>717</v>
      </c>
      <c r="B722" s="7" t="str">
        <f>"00799750"</f>
        <v>00799750</v>
      </c>
    </row>
    <row r="723" spans="1:2" x14ac:dyDescent="0.25">
      <c r="A723" s="7">
        <v>718</v>
      </c>
      <c r="B723" s="7" t="str">
        <f>"00291006"</f>
        <v>00291006</v>
      </c>
    </row>
    <row r="724" spans="1:2" x14ac:dyDescent="0.25">
      <c r="A724" s="7">
        <v>719</v>
      </c>
      <c r="B724" s="7" t="str">
        <f>"201401001186"</f>
        <v>201401001186</v>
      </c>
    </row>
    <row r="725" spans="1:2" x14ac:dyDescent="0.25">
      <c r="A725" s="7">
        <v>720</v>
      </c>
      <c r="B725" s="7" t="str">
        <f>"201604006243"</f>
        <v>201604006243</v>
      </c>
    </row>
    <row r="726" spans="1:2" x14ac:dyDescent="0.25">
      <c r="A726" s="7">
        <v>721</v>
      </c>
      <c r="B726" s="7" t="str">
        <f>"00037539"</f>
        <v>00037539</v>
      </c>
    </row>
    <row r="727" spans="1:2" x14ac:dyDescent="0.25">
      <c r="A727" s="7">
        <v>722</v>
      </c>
      <c r="B727" s="7" t="str">
        <f>"00614713"</f>
        <v>00614713</v>
      </c>
    </row>
    <row r="728" spans="1:2" x14ac:dyDescent="0.25">
      <c r="A728" s="7">
        <v>723</v>
      </c>
      <c r="B728" s="7" t="str">
        <f>"200806000452"</f>
        <v>200806000452</v>
      </c>
    </row>
    <row r="729" spans="1:2" x14ac:dyDescent="0.25">
      <c r="A729" s="7">
        <v>724</v>
      </c>
      <c r="B729" s="7" t="str">
        <f>"201406013344"</f>
        <v>201406013344</v>
      </c>
    </row>
    <row r="730" spans="1:2" x14ac:dyDescent="0.25">
      <c r="A730" s="7">
        <v>725</v>
      </c>
      <c r="B730" s="7" t="str">
        <f>"201511037095"</f>
        <v>201511037095</v>
      </c>
    </row>
    <row r="731" spans="1:2" x14ac:dyDescent="0.25">
      <c r="A731" s="7">
        <v>726</v>
      </c>
      <c r="B731" s="7" t="str">
        <f>"201411003083"</f>
        <v>201411003083</v>
      </c>
    </row>
    <row r="732" spans="1:2" x14ac:dyDescent="0.25">
      <c r="A732" s="7">
        <v>727</v>
      </c>
      <c r="B732" s="7" t="str">
        <f>"201302000074"</f>
        <v>201302000074</v>
      </c>
    </row>
    <row r="733" spans="1:2" x14ac:dyDescent="0.25">
      <c r="A733" s="7">
        <v>728</v>
      </c>
      <c r="B733" s="7" t="str">
        <f>"201406006999"</f>
        <v>201406006999</v>
      </c>
    </row>
    <row r="734" spans="1:2" x14ac:dyDescent="0.25">
      <c r="A734" s="7">
        <v>729</v>
      </c>
      <c r="B734" s="7" t="str">
        <f>"201512000182"</f>
        <v>201512000182</v>
      </c>
    </row>
    <row r="735" spans="1:2" x14ac:dyDescent="0.25">
      <c r="A735" s="7">
        <v>730</v>
      </c>
      <c r="B735" s="7" t="str">
        <f>"00281561"</f>
        <v>00281561</v>
      </c>
    </row>
    <row r="736" spans="1:2" x14ac:dyDescent="0.25">
      <c r="A736" s="7">
        <v>731</v>
      </c>
      <c r="B736" s="7" t="str">
        <f>"00148539"</f>
        <v>00148539</v>
      </c>
    </row>
    <row r="737" spans="1:2" x14ac:dyDescent="0.25">
      <c r="A737" s="7">
        <v>732</v>
      </c>
      <c r="B737" s="7" t="str">
        <f>"00455106"</f>
        <v>00455106</v>
      </c>
    </row>
    <row r="738" spans="1:2" x14ac:dyDescent="0.25">
      <c r="A738" s="7">
        <v>733</v>
      </c>
      <c r="B738" s="7" t="str">
        <f>"201603000641"</f>
        <v>201603000641</v>
      </c>
    </row>
    <row r="739" spans="1:2" x14ac:dyDescent="0.25">
      <c r="A739" s="7">
        <v>734</v>
      </c>
      <c r="B739" s="7" t="str">
        <f>"00168728"</f>
        <v>00168728</v>
      </c>
    </row>
    <row r="740" spans="1:2" x14ac:dyDescent="0.25">
      <c r="A740" s="7">
        <v>735</v>
      </c>
      <c r="B740" s="7" t="str">
        <f>"00488603"</f>
        <v>00488603</v>
      </c>
    </row>
    <row r="741" spans="1:2" x14ac:dyDescent="0.25">
      <c r="A741" s="7">
        <v>736</v>
      </c>
      <c r="B741" s="7" t="str">
        <f>"201406000576"</f>
        <v>201406000576</v>
      </c>
    </row>
    <row r="742" spans="1:2" x14ac:dyDescent="0.25">
      <c r="A742" s="7">
        <v>737</v>
      </c>
      <c r="B742" s="7" t="str">
        <f>"00212190"</f>
        <v>00212190</v>
      </c>
    </row>
    <row r="743" spans="1:2" x14ac:dyDescent="0.25">
      <c r="A743" s="7">
        <v>738</v>
      </c>
      <c r="B743" s="7" t="str">
        <f>"00837982"</f>
        <v>00837982</v>
      </c>
    </row>
    <row r="744" spans="1:2" x14ac:dyDescent="0.25">
      <c r="A744" s="7">
        <v>739</v>
      </c>
      <c r="B744" s="7" t="str">
        <f>"00170251"</f>
        <v>00170251</v>
      </c>
    </row>
    <row r="745" spans="1:2" x14ac:dyDescent="0.25">
      <c r="A745" s="7">
        <v>740</v>
      </c>
      <c r="B745" s="7" t="str">
        <f>"00770040"</f>
        <v>00770040</v>
      </c>
    </row>
    <row r="746" spans="1:2" x14ac:dyDescent="0.25">
      <c r="A746" s="7">
        <v>741</v>
      </c>
      <c r="B746" s="7" t="str">
        <f>"00117999"</f>
        <v>00117999</v>
      </c>
    </row>
    <row r="747" spans="1:2" x14ac:dyDescent="0.25">
      <c r="A747" s="7">
        <v>742</v>
      </c>
      <c r="B747" s="7" t="str">
        <f>"00005827"</f>
        <v>00005827</v>
      </c>
    </row>
    <row r="748" spans="1:2" x14ac:dyDescent="0.25">
      <c r="A748" s="7">
        <v>743</v>
      </c>
      <c r="B748" s="7" t="str">
        <f>"201406011772"</f>
        <v>201406011772</v>
      </c>
    </row>
    <row r="749" spans="1:2" x14ac:dyDescent="0.25">
      <c r="A749" s="7">
        <v>744</v>
      </c>
      <c r="B749" s="7" t="str">
        <f>"00167974"</f>
        <v>00167974</v>
      </c>
    </row>
    <row r="750" spans="1:2" x14ac:dyDescent="0.25">
      <c r="A750" s="7">
        <v>745</v>
      </c>
      <c r="B750" s="7" t="str">
        <f>"00762677"</f>
        <v>00762677</v>
      </c>
    </row>
    <row r="751" spans="1:2" x14ac:dyDescent="0.25">
      <c r="A751" s="7">
        <v>746</v>
      </c>
      <c r="B751" s="7" t="str">
        <f>"00156246"</f>
        <v>00156246</v>
      </c>
    </row>
    <row r="752" spans="1:2" x14ac:dyDescent="0.25">
      <c r="A752" s="7">
        <v>747</v>
      </c>
      <c r="B752" s="7" t="str">
        <f>"00148345"</f>
        <v>00148345</v>
      </c>
    </row>
    <row r="753" spans="1:2" x14ac:dyDescent="0.25">
      <c r="A753" s="7">
        <v>748</v>
      </c>
      <c r="B753" s="7" t="str">
        <f>"201406008734"</f>
        <v>201406008734</v>
      </c>
    </row>
    <row r="754" spans="1:2" x14ac:dyDescent="0.25">
      <c r="A754" s="7">
        <v>749</v>
      </c>
      <c r="B754" s="7" t="str">
        <f>"00544112"</f>
        <v>00544112</v>
      </c>
    </row>
    <row r="755" spans="1:2" x14ac:dyDescent="0.25">
      <c r="A755" s="7">
        <v>750</v>
      </c>
      <c r="B755" s="7" t="str">
        <f>"200801003122"</f>
        <v>200801003122</v>
      </c>
    </row>
    <row r="756" spans="1:2" x14ac:dyDescent="0.25">
      <c r="A756" s="7">
        <v>751</v>
      </c>
      <c r="B756" s="7" t="str">
        <f>"201402004653"</f>
        <v>201402004653</v>
      </c>
    </row>
    <row r="757" spans="1:2" x14ac:dyDescent="0.25">
      <c r="A757" s="7">
        <v>752</v>
      </c>
      <c r="B757" s="7" t="str">
        <f>"00445248"</f>
        <v>00445248</v>
      </c>
    </row>
    <row r="758" spans="1:2" x14ac:dyDescent="0.25">
      <c r="A758" s="7">
        <v>753</v>
      </c>
      <c r="B758" s="7" t="str">
        <f>"00504253"</f>
        <v>00504253</v>
      </c>
    </row>
    <row r="759" spans="1:2" x14ac:dyDescent="0.25">
      <c r="A759" s="7">
        <v>754</v>
      </c>
      <c r="B759" s="7" t="str">
        <f>"00306671"</f>
        <v>00306671</v>
      </c>
    </row>
    <row r="760" spans="1:2" x14ac:dyDescent="0.25">
      <c r="A760" s="7">
        <v>755</v>
      </c>
      <c r="B760" s="7" t="str">
        <f>"201402000514"</f>
        <v>201402000514</v>
      </c>
    </row>
    <row r="761" spans="1:2" x14ac:dyDescent="0.25">
      <c r="A761" s="7">
        <v>756</v>
      </c>
      <c r="B761" s="7" t="str">
        <f>"201511037854"</f>
        <v>201511037854</v>
      </c>
    </row>
    <row r="762" spans="1:2" x14ac:dyDescent="0.25">
      <c r="A762" s="7">
        <v>757</v>
      </c>
      <c r="B762" s="7" t="str">
        <f>"00185169"</f>
        <v>00185169</v>
      </c>
    </row>
    <row r="763" spans="1:2" x14ac:dyDescent="0.25">
      <c r="A763" s="7">
        <v>758</v>
      </c>
      <c r="B763" s="7" t="str">
        <f>"00723185"</f>
        <v>00723185</v>
      </c>
    </row>
    <row r="764" spans="1:2" x14ac:dyDescent="0.25">
      <c r="A764" s="7">
        <v>759</v>
      </c>
      <c r="B764" s="7" t="str">
        <f>"201511034121"</f>
        <v>201511034121</v>
      </c>
    </row>
    <row r="765" spans="1:2" x14ac:dyDescent="0.25">
      <c r="A765" s="7">
        <v>760</v>
      </c>
      <c r="B765" s="7" t="str">
        <f>"200801008130"</f>
        <v>200801008130</v>
      </c>
    </row>
    <row r="766" spans="1:2" x14ac:dyDescent="0.25">
      <c r="A766" s="7">
        <v>761</v>
      </c>
      <c r="B766" s="7" t="str">
        <f>"201406015305"</f>
        <v>201406015305</v>
      </c>
    </row>
    <row r="767" spans="1:2" x14ac:dyDescent="0.25">
      <c r="A767" s="7">
        <v>762</v>
      </c>
      <c r="B767" s="7" t="str">
        <f>"00286844"</f>
        <v>00286844</v>
      </c>
    </row>
    <row r="768" spans="1:2" x14ac:dyDescent="0.25">
      <c r="A768" s="7">
        <v>763</v>
      </c>
      <c r="B768" s="7" t="str">
        <f>"00750760"</f>
        <v>00750760</v>
      </c>
    </row>
    <row r="769" spans="1:2" x14ac:dyDescent="0.25">
      <c r="A769" s="7">
        <v>764</v>
      </c>
      <c r="B769" s="7" t="str">
        <f>"00131021"</f>
        <v>00131021</v>
      </c>
    </row>
    <row r="770" spans="1:2" x14ac:dyDescent="0.25">
      <c r="A770" s="7">
        <v>765</v>
      </c>
      <c r="B770" s="7" t="str">
        <f>"200907000427"</f>
        <v>200907000427</v>
      </c>
    </row>
    <row r="771" spans="1:2" x14ac:dyDescent="0.25">
      <c r="A771" s="7">
        <v>766</v>
      </c>
      <c r="B771" s="7" t="str">
        <f>"00486006"</f>
        <v>00486006</v>
      </c>
    </row>
    <row r="772" spans="1:2" x14ac:dyDescent="0.25">
      <c r="A772" s="7">
        <v>767</v>
      </c>
      <c r="B772" s="7" t="str">
        <f>"00137810"</f>
        <v>00137810</v>
      </c>
    </row>
    <row r="773" spans="1:2" x14ac:dyDescent="0.25">
      <c r="A773" s="7">
        <v>768</v>
      </c>
      <c r="B773" s="7" t="str">
        <f>"201412005823"</f>
        <v>201412005823</v>
      </c>
    </row>
    <row r="774" spans="1:2" x14ac:dyDescent="0.25">
      <c r="A774" s="7">
        <v>769</v>
      </c>
      <c r="B774" s="7" t="str">
        <f>"201406005013"</f>
        <v>201406005013</v>
      </c>
    </row>
    <row r="775" spans="1:2" x14ac:dyDescent="0.25">
      <c r="A775" s="7">
        <v>770</v>
      </c>
      <c r="B775" s="7" t="str">
        <f>"201405001753"</f>
        <v>201405001753</v>
      </c>
    </row>
    <row r="776" spans="1:2" x14ac:dyDescent="0.25">
      <c r="A776" s="7">
        <v>771</v>
      </c>
      <c r="B776" s="7" t="str">
        <f>"00184571"</f>
        <v>00184571</v>
      </c>
    </row>
    <row r="777" spans="1:2" x14ac:dyDescent="0.25">
      <c r="A777" s="7">
        <v>772</v>
      </c>
      <c r="B777" s="7" t="str">
        <f>"201512001131"</f>
        <v>201512001131</v>
      </c>
    </row>
    <row r="778" spans="1:2" x14ac:dyDescent="0.25">
      <c r="A778" s="7">
        <v>773</v>
      </c>
      <c r="B778" s="7" t="str">
        <f>"201012000018"</f>
        <v>201012000018</v>
      </c>
    </row>
    <row r="779" spans="1:2" x14ac:dyDescent="0.25">
      <c r="A779" s="7">
        <v>774</v>
      </c>
      <c r="B779" s="7" t="str">
        <f>"201406005672"</f>
        <v>201406005672</v>
      </c>
    </row>
    <row r="780" spans="1:2" x14ac:dyDescent="0.25">
      <c r="A780" s="7">
        <v>775</v>
      </c>
      <c r="B780" s="7" t="str">
        <f>"00873110"</f>
        <v>00873110</v>
      </c>
    </row>
    <row r="781" spans="1:2" x14ac:dyDescent="0.25">
      <c r="A781" s="7">
        <v>776</v>
      </c>
      <c r="B781" s="7" t="str">
        <f>"00240532"</f>
        <v>00240532</v>
      </c>
    </row>
    <row r="782" spans="1:2" x14ac:dyDescent="0.25">
      <c r="A782" s="7">
        <v>777</v>
      </c>
      <c r="B782" s="7" t="str">
        <f>"00109158"</f>
        <v>00109158</v>
      </c>
    </row>
    <row r="783" spans="1:2" x14ac:dyDescent="0.25">
      <c r="A783" s="7">
        <v>778</v>
      </c>
      <c r="B783" s="7" t="str">
        <f>"00186263"</f>
        <v>00186263</v>
      </c>
    </row>
    <row r="784" spans="1:2" x14ac:dyDescent="0.25">
      <c r="A784" s="7">
        <v>779</v>
      </c>
      <c r="B784" s="7" t="str">
        <f>"00118283"</f>
        <v>00118283</v>
      </c>
    </row>
    <row r="785" spans="1:2" x14ac:dyDescent="0.25">
      <c r="A785" s="7">
        <v>780</v>
      </c>
      <c r="B785" s="7" t="str">
        <f>"00678862"</f>
        <v>00678862</v>
      </c>
    </row>
    <row r="786" spans="1:2" x14ac:dyDescent="0.25">
      <c r="A786" s="7">
        <v>781</v>
      </c>
      <c r="B786" s="7" t="str">
        <f>"00022842"</f>
        <v>00022842</v>
      </c>
    </row>
    <row r="787" spans="1:2" x14ac:dyDescent="0.25">
      <c r="A787" s="7">
        <v>782</v>
      </c>
      <c r="B787" s="7" t="str">
        <f>"00764105"</f>
        <v>00764105</v>
      </c>
    </row>
    <row r="788" spans="1:2" x14ac:dyDescent="0.25">
      <c r="A788" s="7">
        <v>783</v>
      </c>
      <c r="B788" s="7" t="str">
        <f>"00787960"</f>
        <v>00787960</v>
      </c>
    </row>
    <row r="789" spans="1:2" x14ac:dyDescent="0.25">
      <c r="A789" s="7">
        <v>784</v>
      </c>
      <c r="B789" s="7" t="str">
        <f>"200908000377"</f>
        <v>200908000377</v>
      </c>
    </row>
    <row r="790" spans="1:2" x14ac:dyDescent="0.25">
      <c r="A790" s="7">
        <v>785</v>
      </c>
      <c r="B790" s="7" t="str">
        <f>"00341029"</f>
        <v>00341029</v>
      </c>
    </row>
    <row r="791" spans="1:2" x14ac:dyDescent="0.25">
      <c r="A791" s="7">
        <v>786</v>
      </c>
      <c r="B791" s="7" t="str">
        <f>"00871118"</f>
        <v>00871118</v>
      </c>
    </row>
    <row r="792" spans="1:2" x14ac:dyDescent="0.25">
      <c r="A792" s="7">
        <v>787</v>
      </c>
      <c r="B792" s="7" t="str">
        <f>"00771728"</f>
        <v>00771728</v>
      </c>
    </row>
    <row r="793" spans="1:2" x14ac:dyDescent="0.25">
      <c r="A793" s="7">
        <v>788</v>
      </c>
      <c r="B793" s="7" t="str">
        <f>"200808000571"</f>
        <v>200808000571</v>
      </c>
    </row>
    <row r="794" spans="1:2" x14ac:dyDescent="0.25">
      <c r="A794" s="7">
        <v>789</v>
      </c>
      <c r="B794" s="7" t="str">
        <f>"00175051"</f>
        <v>00175051</v>
      </c>
    </row>
    <row r="795" spans="1:2" x14ac:dyDescent="0.25">
      <c r="A795" s="7">
        <v>790</v>
      </c>
      <c r="B795" s="7" t="str">
        <f>"00202110"</f>
        <v>00202110</v>
      </c>
    </row>
    <row r="796" spans="1:2" x14ac:dyDescent="0.25">
      <c r="A796" s="7">
        <v>791</v>
      </c>
      <c r="B796" s="7" t="str">
        <f>"00795129"</f>
        <v>00795129</v>
      </c>
    </row>
    <row r="797" spans="1:2" x14ac:dyDescent="0.25">
      <c r="A797" s="7">
        <v>792</v>
      </c>
      <c r="B797" s="7" t="str">
        <f>"201406012625"</f>
        <v>201406012625</v>
      </c>
    </row>
    <row r="798" spans="1:2" x14ac:dyDescent="0.25">
      <c r="A798" s="7">
        <v>793</v>
      </c>
      <c r="B798" s="7" t="str">
        <f>"00193875"</f>
        <v>00193875</v>
      </c>
    </row>
    <row r="799" spans="1:2" x14ac:dyDescent="0.25">
      <c r="A799" s="7">
        <v>794</v>
      </c>
      <c r="B799" s="7" t="str">
        <f>"201406008885"</f>
        <v>201406008885</v>
      </c>
    </row>
    <row r="800" spans="1:2" x14ac:dyDescent="0.25">
      <c r="A800" s="7">
        <v>795</v>
      </c>
      <c r="B800" s="7" t="str">
        <f>"200712004971"</f>
        <v>200712004971</v>
      </c>
    </row>
    <row r="801" spans="1:2" x14ac:dyDescent="0.25">
      <c r="A801" s="7">
        <v>796</v>
      </c>
      <c r="B801" s="7" t="str">
        <f>"00156633"</f>
        <v>00156633</v>
      </c>
    </row>
    <row r="802" spans="1:2" x14ac:dyDescent="0.25">
      <c r="A802" s="7">
        <v>797</v>
      </c>
      <c r="B802" s="7" t="str">
        <f>"00458609"</f>
        <v>00458609</v>
      </c>
    </row>
    <row r="803" spans="1:2" x14ac:dyDescent="0.25">
      <c r="A803" s="7">
        <v>798</v>
      </c>
      <c r="B803" s="7" t="str">
        <f>"00488136"</f>
        <v>00488136</v>
      </c>
    </row>
    <row r="804" spans="1:2" x14ac:dyDescent="0.25">
      <c r="A804" s="7">
        <v>799</v>
      </c>
      <c r="B804" s="7" t="str">
        <f>"201511030846"</f>
        <v>201511030846</v>
      </c>
    </row>
    <row r="805" spans="1:2" x14ac:dyDescent="0.25">
      <c r="A805" s="7">
        <v>800</v>
      </c>
      <c r="B805" s="7" t="str">
        <f>"200802003457"</f>
        <v>200802003457</v>
      </c>
    </row>
    <row r="806" spans="1:2" x14ac:dyDescent="0.25">
      <c r="A806" s="7">
        <v>801</v>
      </c>
      <c r="B806" s="7" t="str">
        <f>"201406015611"</f>
        <v>201406015611</v>
      </c>
    </row>
    <row r="807" spans="1:2" x14ac:dyDescent="0.25">
      <c r="A807" s="7">
        <v>802</v>
      </c>
      <c r="B807" s="7" t="str">
        <f>"00802167"</f>
        <v>00802167</v>
      </c>
    </row>
    <row r="808" spans="1:2" x14ac:dyDescent="0.25">
      <c r="A808" s="7">
        <v>803</v>
      </c>
      <c r="B808" s="7" t="str">
        <f>"201511028093"</f>
        <v>201511028093</v>
      </c>
    </row>
    <row r="809" spans="1:2" x14ac:dyDescent="0.25">
      <c r="A809" s="7">
        <v>804</v>
      </c>
      <c r="B809" s="7" t="str">
        <f>"201604003264"</f>
        <v>201604003264</v>
      </c>
    </row>
    <row r="810" spans="1:2" x14ac:dyDescent="0.25">
      <c r="A810" s="7">
        <v>805</v>
      </c>
      <c r="B810" s="7" t="str">
        <f>"200805001233"</f>
        <v>200805001233</v>
      </c>
    </row>
    <row r="811" spans="1:2" x14ac:dyDescent="0.25">
      <c r="A811" s="7">
        <v>806</v>
      </c>
      <c r="B811" s="7" t="str">
        <f>"201406005650"</f>
        <v>201406005650</v>
      </c>
    </row>
    <row r="812" spans="1:2" x14ac:dyDescent="0.25">
      <c r="A812" s="7">
        <v>807</v>
      </c>
      <c r="B812" s="7" t="str">
        <f>"00758745"</f>
        <v>00758745</v>
      </c>
    </row>
    <row r="813" spans="1:2" x14ac:dyDescent="0.25">
      <c r="A813" s="7">
        <v>808</v>
      </c>
      <c r="B813" s="7" t="str">
        <f>"00477571"</f>
        <v>00477571</v>
      </c>
    </row>
    <row r="814" spans="1:2" x14ac:dyDescent="0.25">
      <c r="A814" s="7">
        <v>809</v>
      </c>
      <c r="B814" s="7" t="str">
        <f>"200801004692"</f>
        <v>200801004692</v>
      </c>
    </row>
    <row r="815" spans="1:2" x14ac:dyDescent="0.25">
      <c r="A815" s="7">
        <v>810</v>
      </c>
      <c r="B815" s="7" t="str">
        <f>"201406002607"</f>
        <v>201406002607</v>
      </c>
    </row>
    <row r="816" spans="1:2" x14ac:dyDescent="0.25">
      <c r="A816" s="7">
        <v>811</v>
      </c>
      <c r="B816" s="7" t="str">
        <f>"00147652"</f>
        <v>00147652</v>
      </c>
    </row>
    <row r="817" spans="1:2" x14ac:dyDescent="0.25">
      <c r="A817" s="7">
        <v>812</v>
      </c>
      <c r="B817" s="7" t="str">
        <f>"00208111"</f>
        <v>00208111</v>
      </c>
    </row>
    <row r="818" spans="1:2" x14ac:dyDescent="0.25">
      <c r="A818" s="7">
        <v>813</v>
      </c>
      <c r="B818" s="7" t="str">
        <f>"201405002346"</f>
        <v>201405002346</v>
      </c>
    </row>
    <row r="819" spans="1:2" x14ac:dyDescent="0.25">
      <c r="A819" s="7">
        <v>814</v>
      </c>
      <c r="B819" s="7" t="str">
        <f>"00033029"</f>
        <v>00033029</v>
      </c>
    </row>
    <row r="820" spans="1:2" x14ac:dyDescent="0.25">
      <c r="A820" s="7">
        <v>815</v>
      </c>
      <c r="B820" s="7" t="str">
        <f>"201406015222"</f>
        <v>201406015222</v>
      </c>
    </row>
    <row r="821" spans="1:2" x14ac:dyDescent="0.25">
      <c r="A821" s="7">
        <v>816</v>
      </c>
      <c r="B821" s="7" t="str">
        <f>"00150828"</f>
        <v>00150828</v>
      </c>
    </row>
    <row r="822" spans="1:2" x14ac:dyDescent="0.25">
      <c r="A822" s="7">
        <v>817</v>
      </c>
      <c r="B822" s="7" t="str">
        <f>"00025752"</f>
        <v>00025752</v>
      </c>
    </row>
    <row r="823" spans="1:2" x14ac:dyDescent="0.25">
      <c r="A823" s="7">
        <v>818</v>
      </c>
      <c r="B823" s="7" t="str">
        <f>"00146952"</f>
        <v>00146952</v>
      </c>
    </row>
    <row r="824" spans="1:2" x14ac:dyDescent="0.25">
      <c r="A824" s="7">
        <v>819</v>
      </c>
      <c r="B824" s="7" t="str">
        <f>"00555740"</f>
        <v>00555740</v>
      </c>
    </row>
    <row r="825" spans="1:2" x14ac:dyDescent="0.25">
      <c r="A825" s="7">
        <v>820</v>
      </c>
      <c r="B825" s="7" t="str">
        <f>"00162209"</f>
        <v>00162209</v>
      </c>
    </row>
    <row r="826" spans="1:2" x14ac:dyDescent="0.25">
      <c r="A826" s="7">
        <v>821</v>
      </c>
      <c r="B826" s="7" t="str">
        <f>"201406006643"</f>
        <v>201406006643</v>
      </c>
    </row>
    <row r="827" spans="1:2" x14ac:dyDescent="0.25">
      <c r="A827" s="7">
        <v>822</v>
      </c>
      <c r="B827" s="7" t="str">
        <f>"00771283"</f>
        <v>00771283</v>
      </c>
    </row>
    <row r="828" spans="1:2" x14ac:dyDescent="0.25">
      <c r="A828" s="7">
        <v>823</v>
      </c>
      <c r="B828" s="7" t="str">
        <f>"200801005727"</f>
        <v>200801005727</v>
      </c>
    </row>
    <row r="829" spans="1:2" x14ac:dyDescent="0.25">
      <c r="A829" s="7">
        <v>824</v>
      </c>
      <c r="B829" s="7" t="str">
        <f>"00796719"</f>
        <v>00796719</v>
      </c>
    </row>
    <row r="830" spans="1:2" x14ac:dyDescent="0.25">
      <c r="A830" s="7">
        <v>825</v>
      </c>
      <c r="B830" s="7" t="str">
        <f>"00560388"</f>
        <v>00560388</v>
      </c>
    </row>
    <row r="831" spans="1:2" x14ac:dyDescent="0.25">
      <c r="A831" s="7">
        <v>826</v>
      </c>
      <c r="B831" s="7" t="str">
        <f>"200811001605"</f>
        <v>200811001605</v>
      </c>
    </row>
    <row r="832" spans="1:2" x14ac:dyDescent="0.25">
      <c r="A832" s="7">
        <v>827</v>
      </c>
      <c r="B832" s="7" t="str">
        <f>"00421434"</f>
        <v>00421434</v>
      </c>
    </row>
    <row r="833" spans="1:2" x14ac:dyDescent="0.25">
      <c r="A833" s="7">
        <v>828</v>
      </c>
      <c r="B833" s="7" t="str">
        <f>"00188214"</f>
        <v>00188214</v>
      </c>
    </row>
    <row r="834" spans="1:2" x14ac:dyDescent="0.25">
      <c r="A834" s="7">
        <v>829</v>
      </c>
      <c r="B834" s="7" t="str">
        <f>"201402006684"</f>
        <v>201402006684</v>
      </c>
    </row>
    <row r="835" spans="1:2" x14ac:dyDescent="0.25">
      <c r="A835" s="7">
        <v>830</v>
      </c>
      <c r="B835" s="7" t="str">
        <f>"201406011803"</f>
        <v>201406011803</v>
      </c>
    </row>
    <row r="836" spans="1:2" x14ac:dyDescent="0.25">
      <c r="A836" s="7">
        <v>831</v>
      </c>
      <c r="B836" s="7" t="str">
        <f>"00775126"</f>
        <v>00775126</v>
      </c>
    </row>
    <row r="837" spans="1:2" x14ac:dyDescent="0.25">
      <c r="A837" s="7">
        <v>832</v>
      </c>
      <c r="B837" s="7" t="str">
        <f>"201411000473"</f>
        <v>201411000473</v>
      </c>
    </row>
    <row r="838" spans="1:2" x14ac:dyDescent="0.25">
      <c r="A838" s="7">
        <v>833</v>
      </c>
      <c r="B838" s="7" t="str">
        <f>"200802010585"</f>
        <v>200802010585</v>
      </c>
    </row>
    <row r="839" spans="1:2" x14ac:dyDescent="0.25">
      <c r="A839" s="7">
        <v>834</v>
      </c>
      <c r="B839" s="7" t="str">
        <f>"00261581"</f>
        <v>00261581</v>
      </c>
    </row>
    <row r="840" spans="1:2" x14ac:dyDescent="0.25">
      <c r="A840" s="7">
        <v>835</v>
      </c>
      <c r="B840" s="7" t="str">
        <f>"00143260"</f>
        <v>00143260</v>
      </c>
    </row>
    <row r="841" spans="1:2" x14ac:dyDescent="0.25">
      <c r="A841" s="7">
        <v>836</v>
      </c>
      <c r="B841" s="7" t="str">
        <f>"00737754"</f>
        <v>00737754</v>
      </c>
    </row>
    <row r="842" spans="1:2" x14ac:dyDescent="0.25">
      <c r="A842" s="7">
        <v>837</v>
      </c>
      <c r="B842" s="7" t="str">
        <f>"00735710"</f>
        <v>00735710</v>
      </c>
    </row>
    <row r="843" spans="1:2" x14ac:dyDescent="0.25">
      <c r="A843" s="7">
        <v>838</v>
      </c>
      <c r="B843" s="7" t="str">
        <f>"00874091"</f>
        <v>00874091</v>
      </c>
    </row>
    <row r="844" spans="1:2" x14ac:dyDescent="0.25">
      <c r="A844" s="7">
        <v>839</v>
      </c>
      <c r="B844" s="7" t="str">
        <f>"201405000754"</f>
        <v>201405000754</v>
      </c>
    </row>
    <row r="845" spans="1:2" x14ac:dyDescent="0.25">
      <c r="A845" s="7">
        <v>840</v>
      </c>
      <c r="B845" s="7" t="str">
        <f>"00036187"</f>
        <v>00036187</v>
      </c>
    </row>
    <row r="846" spans="1:2" x14ac:dyDescent="0.25">
      <c r="A846" s="7">
        <v>841</v>
      </c>
      <c r="B846" s="7" t="str">
        <f>"200712002932"</f>
        <v>200712002932</v>
      </c>
    </row>
    <row r="847" spans="1:2" x14ac:dyDescent="0.25">
      <c r="A847" s="7">
        <v>842</v>
      </c>
      <c r="B847" s="7" t="str">
        <f>"200907000188"</f>
        <v>200907000188</v>
      </c>
    </row>
    <row r="848" spans="1:2" x14ac:dyDescent="0.25">
      <c r="A848" s="7">
        <v>843</v>
      </c>
      <c r="B848" s="7" t="str">
        <f>"00092012"</f>
        <v>00092012</v>
      </c>
    </row>
    <row r="849" spans="1:2" x14ac:dyDescent="0.25">
      <c r="A849" s="7">
        <v>844</v>
      </c>
      <c r="B849" s="7" t="str">
        <f>"00218836"</f>
        <v>00218836</v>
      </c>
    </row>
    <row r="850" spans="1:2" x14ac:dyDescent="0.25">
      <c r="A850" s="7">
        <v>845</v>
      </c>
      <c r="B850" s="7" t="str">
        <f>"00454909"</f>
        <v>00454909</v>
      </c>
    </row>
    <row r="851" spans="1:2" x14ac:dyDescent="0.25">
      <c r="A851" s="7">
        <v>846</v>
      </c>
      <c r="B851" s="7" t="str">
        <f>"201406008223"</f>
        <v>201406008223</v>
      </c>
    </row>
    <row r="852" spans="1:2" x14ac:dyDescent="0.25">
      <c r="A852" s="7">
        <v>847</v>
      </c>
      <c r="B852" s="7" t="str">
        <f>"00020967"</f>
        <v>00020967</v>
      </c>
    </row>
    <row r="853" spans="1:2" x14ac:dyDescent="0.25">
      <c r="A853" s="7">
        <v>848</v>
      </c>
      <c r="B853" s="7" t="str">
        <f>"201402004526"</f>
        <v>201402004526</v>
      </c>
    </row>
    <row r="854" spans="1:2" x14ac:dyDescent="0.25">
      <c r="A854" s="7">
        <v>849</v>
      </c>
      <c r="B854" s="7" t="str">
        <f>"00332752"</f>
        <v>00332752</v>
      </c>
    </row>
    <row r="855" spans="1:2" x14ac:dyDescent="0.25">
      <c r="A855" s="7">
        <v>850</v>
      </c>
      <c r="B855" s="7" t="str">
        <f>"00715395"</f>
        <v>00715395</v>
      </c>
    </row>
    <row r="856" spans="1:2" x14ac:dyDescent="0.25">
      <c r="A856" s="7">
        <v>851</v>
      </c>
      <c r="B856" s="7" t="str">
        <f>"200801004684"</f>
        <v>200801004684</v>
      </c>
    </row>
    <row r="857" spans="1:2" x14ac:dyDescent="0.25">
      <c r="A857" s="7">
        <v>852</v>
      </c>
      <c r="B857" s="7" t="str">
        <f>"00485806"</f>
        <v>00485806</v>
      </c>
    </row>
    <row r="858" spans="1:2" x14ac:dyDescent="0.25">
      <c r="A858" s="7">
        <v>853</v>
      </c>
      <c r="B858" s="7" t="str">
        <f>"201002000231"</f>
        <v>201002000231</v>
      </c>
    </row>
    <row r="859" spans="1:2" x14ac:dyDescent="0.25">
      <c r="A859" s="7">
        <v>854</v>
      </c>
      <c r="B859" s="7" t="str">
        <f>"201406012486"</f>
        <v>201406012486</v>
      </c>
    </row>
    <row r="860" spans="1:2" x14ac:dyDescent="0.25">
      <c r="A860" s="7">
        <v>855</v>
      </c>
      <c r="B860" s="7" t="str">
        <f>"201409000499"</f>
        <v>201409000499</v>
      </c>
    </row>
    <row r="861" spans="1:2" x14ac:dyDescent="0.25">
      <c r="A861" s="7">
        <v>856</v>
      </c>
      <c r="B861" s="7" t="str">
        <f>"00551000"</f>
        <v>00551000</v>
      </c>
    </row>
    <row r="862" spans="1:2" x14ac:dyDescent="0.25">
      <c r="A862" s="7">
        <v>857</v>
      </c>
      <c r="B862" s="7" t="str">
        <f>"201406018727"</f>
        <v>201406018727</v>
      </c>
    </row>
    <row r="863" spans="1:2" x14ac:dyDescent="0.25">
      <c r="A863" s="7">
        <v>858</v>
      </c>
      <c r="B863" s="7" t="str">
        <f>"00469970"</f>
        <v>00469970</v>
      </c>
    </row>
    <row r="864" spans="1:2" x14ac:dyDescent="0.25">
      <c r="A864" s="7">
        <v>859</v>
      </c>
      <c r="B864" s="7" t="str">
        <f>"00471648"</f>
        <v>00471648</v>
      </c>
    </row>
    <row r="865" spans="1:2" x14ac:dyDescent="0.25">
      <c r="A865" s="7">
        <v>860</v>
      </c>
      <c r="B865" s="7" t="str">
        <f>"201511008922"</f>
        <v>201511008922</v>
      </c>
    </row>
    <row r="866" spans="1:2" x14ac:dyDescent="0.25">
      <c r="A866" s="7">
        <v>861</v>
      </c>
      <c r="B866" s="7" t="str">
        <f>"201007000027"</f>
        <v>201007000027</v>
      </c>
    </row>
    <row r="867" spans="1:2" x14ac:dyDescent="0.25">
      <c r="A867" s="7">
        <v>862</v>
      </c>
      <c r="B867" s="7" t="str">
        <f>"200801007213"</f>
        <v>200801007213</v>
      </c>
    </row>
    <row r="868" spans="1:2" x14ac:dyDescent="0.25">
      <c r="A868" s="7">
        <v>863</v>
      </c>
      <c r="B868" s="7" t="str">
        <f>"200804000673"</f>
        <v>200804000673</v>
      </c>
    </row>
    <row r="869" spans="1:2" x14ac:dyDescent="0.25">
      <c r="A869" s="7">
        <v>864</v>
      </c>
      <c r="B869" s="7" t="str">
        <f>"201511014652"</f>
        <v>201511014652</v>
      </c>
    </row>
    <row r="870" spans="1:2" x14ac:dyDescent="0.25">
      <c r="A870" s="7">
        <v>865</v>
      </c>
      <c r="B870" s="7" t="str">
        <f>"200801004500"</f>
        <v>200801004500</v>
      </c>
    </row>
    <row r="871" spans="1:2" x14ac:dyDescent="0.25">
      <c r="A871" s="7">
        <v>866</v>
      </c>
      <c r="B871" s="7" t="str">
        <f>"00176306"</f>
        <v>00176306</v>
      </c>
    </row>
    <row r="872" spans="1:2" x14ac:dyDescent="0.25">
      <c r="A872" s="7">
        <v>867</v>
      </c>
      <c r="B872" s="7" t="str">
        <f>"00547290"</f>
        <v>00547290</v>
      </c>
    </row>
    <row r="873" spans="1:2" x14ac:dyDescent="0.25">
      <c r="A873" s="7">
        <v>868</v>
      </c>
      <c r="B873" s="7" t="str">
        <f>"200712002370"</f>
        <v>200712002370</v>
      </c>
    </row>
    <row r="874" spans="1:2" x14ac:dyDescent="0.25">
      <c r="A874" s="7">
        <v>869</v>
      </c>
      <c r="B874" s="7" t="str">
        <f>"00209352"</f>
        <v>00209352</v>
      </c>
    </row>
    <row r="875" spans="1:2" x14ac:dyDescent="0.25">
      <c r="A875" s="7">
        <v>870</v>
      </c>
      <c r="B875" s="7" t="str">
        <f>"201409003952"</f>
        <v>201409003952</v>
      </c>
    </row>
    <row r="876" spans="1:2" x14ac:dyDescent="0.25">
      <c r="A876" s="7">
        <v>871</v>
      </c>
      <c r="B876" s="7" t="str">
        <f>"00791920"</f>
        <v>00791920</v>
      </c>
    </row>
    <row r="877" spans="1:2" x14ac:dyDescent="0.25">
      <c r="A877" s="7">
        <v>872</v>
      </c>
      <c r="B877" s="7" t="str">
        <f>"200907000326"</f>
        <v>200907000326</v>
      </c>
    </row>
    <row r="878" spans="1:2" x14ac:dyDescent="0.25">
      <c r="A878" s="7">
        <v>873</v>
      </c>
      <c r="B878" s="7" t="str">
        <f>"201406002108"</f>
        <v>201406002108</v>
      </c>
    </row>
    <row r="879" spans="1:2" x14ac:dyDescent="0.25">
      <c r="A879" s="7">
        <v>874</v>
      </c>
      <c r="B879" s="7" t="str">
        <f>"201406010279"</f>
        <v>201406010279</v>
      </c>
    </row>
    <row r="880" spans="1:2" x14ac:dyDescent="0.25">
      <c r="A880" s="7">
        <v>875</v>
      </c>
      <c r="B880" s="7" t="str">
        <f>"00540924"</f>
        <v>00540924</v>
      </c>
    </row>
    <row r="881" spans="1:2" x14ac:dyDescent="0.25">
      <c r="A881" s="7">
        <v>876</v>
      </c>
      <c r="B881" s="7" t="str">
        <f>"201406016254"</f>
        <v>201406016254</v>
      </c>
    </row>
    <row r="882" spans="1:2" x14ac:dyDescent="0.25">
      <c r="A882" s="7">
        <v>877</v>
      </c>
      <c r="B882" s="7" t="str">
        <f>"200801001650"</f>
        <v>200801001650</v>
      </c>
    </row>
    <row r="883" spans="1:2" x14ac:dyDescent="0.25">
      <c r="A883" s="7">
        <v>878</v>
      </c>
      <c r="B883" s="7" t="str">
        <f>"201410010892"</f>
        <v>201410010892</v>
      </c>
    </row>
    <row r="884" spans="1:2" x14ac:dyDescent="0.25">
      <c r="A884" s="7">
        <v>879</v>
      </c>
      <c r="B884" s="7" t="str">
        <f>"200712004695"</f>
        <v>200712004695</v>
      </c>
    </row>
    <row r="885" spans="1:2" x14ac:dyDescent="0.25">
      <c r="A885" s="7">
        <v>880</v>
      </c>
      <c r="B885" s="7" t="str">
        <f>"201003000058"</f>
        <v>201003000058</v>
      </c>
    </row>
    <row r="886" spans="1:2" x14ac:dyDescent="0.25">
      <c r="A886" s="7">
        <v>881</v>
      </c>
      <c r="B886" s="7" t="str">
        <f>"00140203"</f>
        <v>00140203</v>
      </c>
    </row>
    <row r="887" spans="1:2" x14ac:dyDescent="0.25">
      <c r="A887" s="7">
        <v>882</v>
      </c>
      <c r="B887" s="7" t="str">
        <f>"201401002663"</f>
        <v>201401002663</v>
      </c>
    </row>
    <row r="888" spans="1:2" x14ac:dyDescent="0.25">
      <c r="A888" s="7">
        <v>883</v>
      </c>
      <c r="B888" s="7" t="str">
        <f>"00259326"</f>
        <v>00259326</v>
      </c>
    </row>
    <row r="889" spans="1:2" x14ac:dyDescent="0.25">
      <c r="A889" s="7">
        <v>884</v>
      </c>
      <c r="B889" s="7" t="str">
        <f>"200909000271"</f>
        <v>200909000271</v>
      </c>
    </row>
    <row r="890" spans="1:2" x14ac:dyDescent="0.25">
      <c r="A890" s="7">
        <v>885</v>
      </c>
      <c r="B890" s="7" t="str">
        <f>"200801003361"</f>
        <v>200801003361</v>
      </c>
    </row>
    <row r="891" spans="1:2" x14ac:dyDescent="0.25">
      <c r="A891" s="7">
        <v>886</v>
      </c>
      <c r="B891" s="7" t="str">
        <f>"00086662"</f>
        <v>00086662</v>
      </c>
    </row>
    <row r="892" spans="1:2" x14ac:dyDescent="0.25">
      <c r="A892" s="7">
        <v>887</v>
      </c>
      <c r="B892" s="7" t="str">
        <f>"00155344"</f>
        <v>00155344</v>
      </c>
    </row>
    <row r="893" spans="1:2" x14ac:dyDescent="0.25">
      <c r="A893" s="7">
        <v>888</v>
      </c>
      <c r="B893" s="7" t="str">
        <f>"00779876"</f>
        <v>00779876</v>
      </c>
    </row>
    <row r="894" spans="1:2" x14ac:dyDescent="0.25">
      <c r="A894" s="7">
        <v>889</v>
      </c>
      <c r="B894" s="7" t="str">
        <f>"00184613"</f>
        <v>00184613</v>
      </c>
    </row>
    <row r="895" spans="1:2" x14ac:dyDescent="0.25">
      <c r="A895" s="7">
        <v>890</v>
      </c>
      <c r="B895" s="7" t="str">
        <f>"201401000425"</f>
        <v>201401000425</v>
      </c>
    </row>
    <row r="896" spans="1:2" x14ac:dyDescent="0.25">
      <c r="A896" s="7">
        <v>891</v>
      </c>
      <c r="B896" s="7" t="str">
        <f>"201405001035"</f>
        <v>201405001035</v>
      </c>
    </row>
    <row r="897" spans="1:2" x14ac:dyDescent="0.25">
      <c r="A897" s="7">
        <v>892</v>
      </c>
      <c r="B897" s="7" t="str">
        <f>"201506000415"</f>
        <v>201506000415</v>
      </c>
    </row>
    <row r="898" spans="1:2" x14ac:dyDescent="0.25">
      <c r="A898" s="7">
        <v>893</v>
      </c>
      <c r="B898" s="7" t="str">
        <f>"00732696"</f>
        <v>00732696</v>
      </c>
    </row>
    <row r="899" spans="1:2" x14ac:dyDescent="0.25">
      <c r="A899" s="7">
        <v>894</v>
      </c>
      <c r="B899" s="7" t="str">
        <f>"201511042713"</f>
        <v>201511042713</v>
      </c>
    </row>
    <row r="900" spans="1:2" x14ac:dyDescent="0.25">
      <c r="A900" s="7">
        <v>895</v>
      </c>
      <c r="B900" s="7" t="str">
        <f>"200712005506"</f>
        <v>200712005506</v>
      </c>
    </row>
    <row r="901" spans="1:2" x14ac:dyDescent="0.25">
      <c r="A901" s="7">
        <v>896</v>
      </c>
      <c r="B901" s="7" t="str">
        <f>"00458314"</f>
        <v>00458314</v>
      </c>
    </row>
    <row r="902" spans="1:2" x14ac:dyDescent="0.25">
      <c r="A902" s="7">
        <v>897</v>
      </c>
      <c r="B902" s="7" t="str">
        <f>"201406013774"</f>
        <v>201406013774</v>
      </c>
    </row>
    <row r="903" spans="1:2" x14ac:dyDescent="0.25">
      <c r="A903" s="7">
        <v>898</v>
      </c>
      <c r="B903" s="7" t="str">
        <f>"201402006421"</f>
        <v>201402006421</v>
      </c>
    </row>
    <row r="904" spans="1:2" x14ac:dyDescent="0.25">
      <c r="A904" s="7">
        <v>899</v>
      </c>
      <c r="B904" s="7" t="str">
        <f>"201412002638"</f>
        <v>201412002638</v>
      </c>
    </row>
    <row r="905" spans="1:2" x14ac:dyDescent="0.25">
      <c r="A905" s="7">
        <v>900</v>
      </c>
      <c r="B905" s="7" t="str">
        <f>"201406003911"</f>
        <v>201406003911</v>
      </c>
    </row>
    <row r="906" spans="1:2" x14ac:dyDescent="0.25">
      <c r="A906" s="7">
        <v>901</v>
      </c>
      <c r="B906" s="7" t="str">
        <f>"00677908"</f>
        <v>00677908</v>
      </c>
    </row>
    <row r="907" spans="1:2" x14ac:dyDescent="0.25">
      <c r="A907" s="7">
        <v>902</v>
      </c>
      <c r="B907" s="7" t="str">
        <f>"00152990"</f>
        <v>00152990</v>
      </c>
    </row>
    <row r="908" spans="1:2" x14ac:dyDescent="0.25">
      <c r="A908" s="7">
        <v>903</v>
      </c>
      <c r="B908" s="7" t="str">
        <f>"00744321"</f>
        <v>00744321</v>
      </c>
    </row>
    <row r="909" spans="1:2" x14ac:dyDescent="0.25">
      <c r="A909" s="7">
        <v>904</v>
      </c>
      <c r="B909" s="7" t="str">
        <f>"00286439"</f>
        <v>00286439</v>
      </c>
    </row>
    <row r="910" spans="1:2" x14ac:dyDescent="0.25">
      <c r="A910" s="7">
        <v>905</v>
      </c>
      <c r="B910" s="7" t="str">
        <f>"00787930"</f>
        <v>00787930</v>
      </c>
    </row>
    <row r="911" spans="1:2" x14ac:dyDescent="0.25">
      <c r="A911" s="7">
        <v>906</v>
      </c>
      <c r="B911" s="7" t="str">
        <f>"201406011054"</f>
        <v>201406011054</v>
      </c>
    </row>
    <row r="912" spans="1:2" x14ac:dyDescent="0.25">
      <c r="A912" s="7">
        <v>907</v>
      </c>
      <c r="B912" s="7" t="str">
        <f>"00134595"</f>
        <v>00134595</v>
      </c>
    </row>
    <row r="913" spans="1:2" x14ac:dyDescent="0.25">
      <c r="A913" s="7">
        <v>908</v>
      </c>
      <c r="B913" s="7" t="str">
        <f>"00142476"</f>
        <v>00142476</v>
      </c>
    </row>
    <row r="914" spans="1:2" x14ac:dyDescent="0.25">
      <c r="A914" s="7">
        <v>909</v>
      </c>
      <c r="B914" s="7" t="str">
        <f>"00255384"</f>
        <v>00255384</v>
      </c>
    </row>
    <row r="915" spans="1:2" x14ac:dyDescent="0.25">
      <c r="A915" s="7">
        <v>910</v>
      </c>
      <c r="B915" s="7" t="str">
        <f>"201411003306"</f>
        <v>201411003306</v>
      </c>
    </row>
    <row r="916" spans="1:2" x14ac:dyDescent="0.25">
      <c r="A916" s="7">
        <v>911</v>
      </c>
      <c r="B916" s="7" t="str">
        <f>"00153421"</f>
        <v>00153421</v>
      </c>
    </row>
    <row r="917" spans="1:2" x14ac:dyDescent="0.25">
      <c r="A917" s="7">
        <v>912</v>
      </c>
      <c r="B917" s="7" t="str">
        <f>"201412004183"</f>
        <v>201412004183</v>
      </c>
    </row>
    <row r="918" spans="1:2" x14ac:dyDescent="0.25">
      <c r="A918" s="7">
        <v>913</v>
      </c>
      <c r="B918" s="7" t="str">
        <f>"201406001189"</f>
        <v>201406001189</v>
      </c>
    </row>
    <row r="919" spans="1:2" x14ac:dyDescent="0.25">
      <c r="A919" s="7">
        <v>914</v>
      </c>
      <c r="B919" s="7" t="str">
        <f>"201402011828"</f>
        <v>201402011828</v>
      </c>
    </row>
    <row r="920" spans="1:2" x14ac:dyDescent="0.25">
      <c r="A920" s="7">
        <v>915</v>
      </c>
      <c r="B920" s="7" t="str">
        <f>"00140489"</f>
        <v>00140489</v>
      </c>
    </row>
    <row r="921" spans="1:2" x14ac:dyDescent="0.25">
      <c r="A921" s="7">
        <v>916</v>
      </c>
      <c r="B921" s="7" t="str">
        <f>"201601001299"</f>
        <v>201601001299</v>
      </c>
    </row>
    <row r="922" spans="1:2" x14ac:dyDescent="0.25">
      <c r="A922" s="7">
        <v>917</v>
      </c>
      <c r="B922" s="7" t="str">
        <f>"200712002663"</f>
        <v>200712002663</v>
      </c>
    </row>
    <row r="923" spans="1:2" x14ac:dyDescent="0.25">
      <c r="A923" s="7">
        <v>918</v>
      </c>
      <c r="B923" s="7" t="str">
        <f>"200712002362"</f>
        <v>200712002362</v>
      </c>
    </row>
    <row r="924" spans="1:2" x14ac:dyDescent="0.25">
      <c r="A924" s="7">
        <v>919</v>
      </c>
      <c r="B924" s="7" t="str">
        <f>"00869179"</f>
        <v>00869179</v>
      </c>
    </row>
    <row r="925" spans="1:2" x14ac:dyDescent="0.25">
      <c r="A925" s="7">
        <v>920</v>
      </c>
      <c r="B925" s="7" t="str">
        <f>"00158091"</f>
        <v>00158091</v>
      </c>
    </row>
    <row r="926" spans="1:2" x14ac:dyDescent="0.25">
      <c r="A926" s="7">
        <v>921</v>
      </c>
      <c r="B926" s="7" t="str">
        <f>"201405000128"</f>
        <v>201405000128</v>
      </c>
    </row>
    <row r="927" spans="1:2" x14ac:dyDescent="0.25">
      <c r="A927" s="7">
        <v>922</v>
      </c>
      <c r="B927" s="7" t="str">
        <f>"201511034254"</f>
        <v>201511034254</v>
      </c>
    </row>
    <row r="928" spans="1:2" x14ac:dyDescent="0.25">
      <c r="A928" s="7">
        <v>923</v>
      </c>
      <c r="B928" s="7" t="str">
        <f>"00619976"</f>
        <v>00619976</v>
      </c>
    </row>
    <row r="929" spans="1:2" x14ac:dyDescent="0.25">
      <c r="A929" s="7">
        <v>924</v>
      </c>
      <c r="B929" s="7" t="str">
        <f>"201510002023"</f>
        <v>201510002023</v>
      </c>
    </row>
    <row r="930" spans="1:2" x14ac:dyDescent="0.25">
      <c r="A930" s="7">
        <v>925</v>
      </c>
      <c r="B930" s="7" t="str">
        <f>"00222221"</f>
        <v>00222221</v>
      </c>
    </row>
    <row r="931" spans="1:2" x14ac:dyDescent="0.25">
      <c r="A931" s="7">
        <v>926</v>
      </c>
      <c r="B931" s="7" t="str">
        <f>"201406005409"</f>
        <v>201406005409</v>
      </c>
    </row>
    <row r="932" spans="1:2" x14ac:dyDescent="0.25">
      <c r="A932" s="7">
        <v>927</v>
      </c>
      <c r="B932" s="7" t="str">
        <f>"201406007869"</f>
        <v>201406007869</v>
      </c>
    </row>
    <row r="933" spans="1:2" x14ac:dyDescent="0.25">
      <c r="A933" s="7">
        <v>928</v>
      </c>
      <c r="B933" s="7" t="str">
        <f>"201504004472"</f>
        <v>201504004472</v>
      </c>
    </row>
    <row r="934" spans="1:2" x14ac:dyDescent="0.25">
      <c r="A934" s="7">
        <v>929</v>
      </c>
      <c r="B934" s="7" t="str">
        <f>"201512001367"</f>
        <v>201512001367</v>
      </c>
    </row>
    <row r="935" spans="1:2" x14ac:dyDescent="0.25">
      <c r="A935" s="7">
        <v>930</v>
      </c>
      <c r="B935" s="7" t="str">
        <f>"200801010516"</f>
        <v>200801010516</v>
      </c>
    </row>
    <row r="936" spans="1:2" x14ac:dyDescent="0.25">
      <c r="A936" s="7">
        <v>931</v>
      </c>
      <c r="B936" s="7" t="str">
        <f>"201406005912"</f>
        <v>201406005912</v>
      </c>
    </row>
    <row r="937" spans="1:2" x14ac:dyDescent="0.25">
      <c r="A937" s="7">
        <v>932</v>
      </c>
      <c r="B937" s="7" t="str">
        <f>"201412006908"</f>
        <v>201412006908</v>
      </c>
    </row>
    <row r="938" spans="1:2" x14ac:dyDescent="0.25">
      <c r="A938" s="7">
        <v>933</v>
      </c>
      <c r="B938" s="7" t="str">
        <f>"201511008344"</f>
        <v>201511008344</v>
      </c>
    </row>
    <row r="939" spans="1:2" x14ac:dyDescent="0.25">
      <c r="A939" s="7">
        <v>934</v>
      </c>
      <c r="B939" s="7" t="str">
        <f>"201406018169"</f>
        <v>201406018169</v>
      </c>
    </row>
    <row r="940" spans="1:2" x14ac:dyDescent="0.25">
      <c r="A940" s="7">
        <v>935</v>
      </c>
      <c r="B940" s="7" t="str">
        <f>"00267207"</f>
        <v>00267207</v>
      </c>
    </row>
    <row r="941" spans="1:2" x14ac:dyDescent="0.25">
      <c r="A941" s="7">
        <v>936</v>
      </c>
      <c r="B941" s="7" t="str">
        <f>"00121624"</f>
        <v>00121624</v>
      </c>
    </row>
    <row r="942" spans="1:2" x14ac:dyDescent="0.25">
      <c r="A942" s="7">
        <v>937</v>
      </c>
      <c r="B942" s="7" t="str">
        <f>"200908000068"</f>
        <v>200908000068</v>
      </c>
    </row>
    <row r="943" spans="1:2" x14ac:dyDescent="0.25">
      <c r="A943" s="7">
        <v>938</v>
      </c>
      <c r="B943" s="7" t="str">
        <f>"00876601"</f>
        <v>00876601</v>
      </c>
    </row>
    <row r="944" spans="1:2" x14ac:dyDescent="0.25">
      <c r="A944" s="7">
        <v>939</v>
      </c>
      <c r="B944" s="7" t="str">
        <f>"201510004175"</f>
        <v>201510004175</v>
      </c>
    </row>
    <row r="945" spans="1:2" x14ac:dyDescent="0.25">
      <c r="A945" s="7">
        <v>940</v>
      </c>
      <c r="B945" s="7" t="str">
        <f>"00794501"</f>
        <v>00794501</v>
      </c>
    </row>
    <row r="946" spans="1:2" x14ac:dyDescent="0.25">
      <c r="A946" s="7">
        <v>941</v>
      </c>
      <c r="B946" s="7" t="str">
        <f>"200901000378"</f>
        <v>200901000378</v>
      </c>
    </row>
    <row r="947" spans="1:2" x14ac:dyDescent="0.25">
      <c r="A947" s="7">
        <v>942</v>
      </c>
      <c r="B947" s="7" t="str">
        <f>"00108674"</f>
        <v>00108674</v>
      </c>
    </row>
    <row r="948" spans="1:2" x14ac:dyDescent="0.25">
      <c r="A948" s="7">
        <v>943</v>
      </c>
      <c r="B948" s="7" t="str">
        <f>"201511031606"</f>
        <v>201511031606</v>
      </c>
    </row>
    <row r="949" spans="1:2" x14ac:dyDescent="0.25">
      <c r="A949" s="7">
        <v>944</v>
      </c>
      <c r="B949" s="7" t="str">
        <f>"00212147"</f>
        <v>00212147</v>
      </c>
    </row>
    <row r="950" spans="1:2" x14ac:dyDescent="0.25">
      <c r="A950" s="7">
        <v>945</v>
      </c>
      <c r="B950" s="7" t="str">
        <f>"200808000365"</f>
        <v>200808000365</v>
      </c>
    </row>
    <row r="951" spans="1:2" x14ac:dyDescent="0.25">
      <c r="A951" s="7">
        <v>946</v>
      </c>
      <c r="B951" s="7" t="str">
        <f>"201410012181"</f>
        <v>201410012181</v>
      </c>
    </row>
    <row r="952" spans="1:2" x14ac:dyDescent="0.25">
      <c r="A952" s="7">
        <v>947</v>
      </c>
      <c r="B952" s="7" t="str">
        <f>"201405000361"</f>
        <v>201405000361</v>
      </c>
    </row>
    <row r="953" spans="1:2" x14ac:dyDescent="0.25">
      <c r="A953" s="7">
        <v>948</v>
      </c>
      <c r="B953" s="7" t="str">
        <f>"00760519"</f>
        <v>00760519</v>
      </c>
    </row>
    <row r="954" spans="1:2" x14ac:dyDescent="0.25">
      <c r="A954" s="7">
        <v>949</v>
      </c>
      <c r="B954" s="7" t="str">
        <f>"201511039049"</f>
        <v>201511039049</v>
      </c>
    </row>
    <row r="955" spans="1:2" x14ac:dyDescent="0.25">
      <c r="A955" s="7">
        <v>950</v>
      </c>
      <c r="B955" s="7" t="str">
        <f>"00139360"</f>
        <v>00139360</v>
      </c>
    </row>
    <row r="956" spans="1:2" x14ac:dyDescent="0.25">
      <c r="A956" s="7">
        <v>951</v>
      </c>
      <c r="B956" s="7" t="str">
        <f>"00766244"</f>
        <v>00766244</v>
      </c>
    </row>
    <row r="957" spans="1:2" x14ac:dyDescent="0.25">
      <c r="A957" s="7">
        <v>952</v>
      </c>
      <c r="B957" s="7" t="str">
        <f>"201402011593"</f>
        <v>201402011593</v>
      </c>
    </row>
    <row r="958" spans="1:2" x14ac:dyDescent="0.25">
      <c r="A958" s="7">
        <v>953</v>
      </c>
      <c r="B958" s="7" t="str">
        <f>"00306045"</f>
        <v>00306045</v>
      </c>
    </row>
    <row r="959" spans="1:2" x14ac:dyDescent="0.25">
      <c r="A959" s="7">
        <v>954</v>
      </c>
      <c r="B959" s="7" t="str">
        <f>"00383258"</f>
        <v>00383258</v>
      </c>
    </row>
    <row r="960" spans="1:2" x14ac:dyDescent="0.25">
      <c r="A960" s="7">
        <v>955</v>
      </c>
      <c r="B960" s="7" t="str">
        <f>"201405000909"</f>
        <v>201405000909</v>
      </c>
    </row>
    <row r="961" spans="1:2" x14ac:dyDescent="0.25">
      <c r="A961" s="7">
        <v>956</v>
      </c>
      <c r="B961" s="7" t="str">
        <f>"00693341"</f>
        <v>00693341</v>
      </c>
    </row>
    <row r="962" spans="1:2" x14ac:dyDescent="0.25">
      <c r="A962" s="7">
        <v>957</v>
      </c>
      <c r="B962" s="7" t="str">
        <f>"200802009548"</f>
        <v>200802009548</v>
      </c>
    </row>
    <row r="963" spans="1:2" x14ac:dyDescent="0.25">
      <c r="A963" s="7">
        <v>958</v>
      </c>
      <c r="B963" s="7" t="str">
        <f>"201406000218"</f>
        <v>201406000218</v>
      </c>
    </row>
    <row r="964" spans="1:2" x14ac:dyDescent="0.25">
      <c r="A964" s="7">
        <v>959</v>
      </c>
      <c r="B964" s="7" t="str">
        <f>"00443275"</f>
        <v>00443275</v>
      </c>
    </row>
    <row r="965" spans="1:2" x14ac:dyDescent="0.25">
      <c r="A965" s="7">
        <v>960</v>
      </c>
      <c r="B965" s="7" t="str">
        <f>"00227462"</f>
        <v>00227462</v>
      </c>
    </row>
    <row r="966" spans="1:2" x14ac:dyDescent="0.25">
      <c r="A966" s="7">
        <v>961</v>
      </c>
      <c r="B966" s="7" t="str">
        <f>"201511035884"</f>
        <v>201511035884</v>
      </c>
    </row>
    <row r="967" spans="1:2" x14ac:dyDescent="0.25">
      <c r="A967" s="7">
        <v>962</v>
      </c>
      <c r="B967" s="7" t="str">
        <f>"200801010148"</f>
        <v>200801010148</v>
      </c>
    </row>
    <row r="968" spans="1:2" x14ac:dyDescent="0.25">
      <c r="A968" s="7">
        <v>963</v>
      </c>
      <c r="B968" s="7" t="str">
        <f>"200809000816"</f>
        <v>200809000816</v>
      </c>
    </row>
    <row r="969" spans="1:2" x14ac:dyDescent="0.25">
      <c r="A969" s="7">
        <v>964</v>
      </c>
      <c r="B969" s="7" t="str">
        <f>"201511033165"</f>
        <v>201511033165</v>
      </c>
    </row>
    <row r="970" spans="1:2" x14ac:dyDescent="0.25">
      <c r="A970" s="7">
        <v>965</v>
      </c>
      <c r="B970" s="7" t="str">
        <f>"200811001015"</f>
        <v>200811001015</v>
      </c>
    </row>
    <row r="971" spans="1:2" x14ac:dyDescent="0.25">
      <c r="A971" s="7">
        <v>966</v>
      </c>
      <c r="B971" s="7" t="str">
        <f>"00470901"</f>
        <v>00470901</v>
      </c>
    </row>
    <row r="972" spans="1:2" x14ac:dyDescent="0.25">
      <c r="A972" s="7">
        <v>967</v>
      </c>
      <c r="B972" s="7" t="str">
        <f>"201406008311"</f>
        <v>201406008311</v>
      </c>
    </row>
    <row r="973" spans="1:2" x14ac:dyDescent="0.25">
      <c r="A973" s="7">
        <v>968</v>
      </c>
      <c r="B973" s="7" t="str">
        <f>"00433347"</f>
        <v>00433347</v>
      </c>
    </row>
    <row r="974" spans="1:2" x14ac:dyDescent="0.25">
      <c r="A974" s="7">
        <v>969</v>
      </c>
      <c r="B974" s="7" t="str">
        <f>"00198084"</f>
        <v>00198084</v>
      </c>
    </row>
    <row r="975" spans="1:2" x14ac:dyDescent="0.25">
      <c r="A975" s="7">
        <v>970</v>
      </c>
      <c r="B975" s="7" t="str">
        <f>"200801001154"</f>
        <v>200801001154</v>
      </c>
    </row>
    <row r="976" spans="1:2" x14ac:dyDescent="0.25">
      <c r="A976" s="7">
        <v>971</v>
      </c>
      <c r="B976" s="7" t="str">
        <f>"201511041300"</f>
        <v>201511041300</v>
      </c>
    </row>
    <row r="977" spans="1:2" x14ac:dyDescent="0.25">
      <c r="A977" s="7">
        <v>972</v>
      </c>
      <c r="B977" s="7" t="str">
        <f>"00086445"</f>
        <v>00086445</v>
      </c>
    </row>
    <row r="978" spans="1:2" x14ac:dyDescent="0.25">
      <c r="A978" s="7">
        <v>973</v>
      </c>
      <c r="B978" s="7" t="str">
        <f>"00673600"</f>
        <v>00673600</v>
      </c>
    </row>
    <row r="979" spans="1:2" x14ac:dyDescent="0.25">
      <c r="A979" s="7">
        <v>974</v>
      </c>
      <c r="B979" s="7" t="str">
        <f>"201412001416"</f>
        <v>201412001416</v>
      </c>
    </row>
    <row r="980" spans="1:2" x14ac:dyDescent="0.25">
      <c r="A980" s="7">
        <v>975</v>
      </c>
      <c r="B980" s="7" t="str">
        <f>"201406002048"</f>
        <v>201406002048</v>
      </c>
    </row>
    <row r="981" spans="1:2" x14ac:dyDescent="0.25">
      <c r="A981" s="7">
        <v>976</v>
      </c>
      <c r="B981" s="7" t="str">
        <f>"00759012"</f>
        <v>00759012</v>
      </c>
    </row>
    <row r="982" spans="1:2" x14ac:dyDescent="0.25">
      <c r="A982" s="7">
        <v>977</v>
      </c>
      <c r="B982" s="7" t="str">
        <f>"201511017242"</f>
        <v>201511017242</v>
      </c>
    </row>
    <row r="983" spans="1:2" x14ac:dyDescent="0.25">
      <c r="A983" s="7">
        <v>978</v>
      </c>
      <c r="B983" s="7" t="str">
        <f>"200801001288"</f>
        <v>200801001288</v>
      </c>
    </row>
    <row r="984" spans="1:2" x14ac:dyDescent="0.25">
      <c r="A984" s="7">
        <v>979</v>
      </c>
      <c r="B984" s="7" t="str">
        <f>"200901000453"</f>
        <v>200901000453</v>
      </c>
    </row>
    <row r="985" spans="1:2" x14ac:dyDescent="0.25">
      <c r="A985" s="7">
        <v>980</v>
      </c>
      <c r="B985" s="7" t="str">
        <f>"200712003890"</f>
        <v>200712003890</v>
      </c>
    </row>
    <row r="986" spans="1:2" x14ac:dyDescent="0.25">
      <c r="A986" s="7">
        <v>981</v>
      </c>
      <c r="B986" s="7" t="str">
        <f>"201402000855"</f>
        <v>201402000855</v>
      </c>
    </row>
    <row r="987" spans="1:2" x14ac:dyDescent="0.25">
      <c r="A987" s="7">
        <v>982</v>
      </c>
      <c r="B987" s="7" t="str">
        <f>"00243701"</f>
        <v>00243701</v>
      </c>
    </row>
    <row r="988" spans="1:2" x14ac:dyDescent="0.25">
      <c r="A988" s="7">
        <v>983</v>
      </c>
      <c r="B988" s="7" t="str">
        <f>"200802001437"</f>
        <v>200802001437</v>
      </c>
    </row>
    <row r="989" spans="1:2" x14ac:dyDescent="0.25">
      <c r="A989" s="7">
        <v>984</v>
      </c>
      <c r="B989" s="7" t="str">
        <f>"00266253"</f>
        <v>00266253</v>
      </c>
    </row>
    <row r="990" spans="1:2" x14ac:dyDescent="0.25">
      <c r="A990" s="7">
        <v>985</v>
      </c>
      <c r="B990" s="7" t="str">
        <f>"200902000031"</f>
        <v>200902000031</v>
      </c>
    </row>
    <row r="991" spans="1:2" x14ac:dyDescent="0.25">
      <c r="A991" s="7">
        <v>986</v>
      </c>
      <c r="B991" s="7" t="str">
        <f>"201402011847"</f>
        <v>201402011847</v>
      </c>
    </row>
    <row r="992" spans="1:2" x14ac:dyDescent="0.25">
      <c r="A992" s="7">
        <v>987</v>
      </c>
      <c r="B992" s="7" t="str">
        <f>"00127220"</f>
        <v>00127220</v>
      </c>
    </row>
    <row r="993" spans="1:2" x14ac:dyDescent="0.25">
      <c r="A993" s="7">
        <v>988</v>
      </c>
      <c r="B993" s="7" t="str">
        <f>"00265651"</f>
        <v>00265651</v>
      </c>
    </row>
    <row r="994" spans="1:2" x14ac:dyDescent="0.25">
      <c r="A994" s="7">
        <v>989</v>
      </c>
      <c r="B994" s="7" t="str">
        <f>"00096390"</f>
        <v>00096390</v>
      </c>
    </row>
    <row r="995" spans="1:2" x14ac:dyDescent="0.25">
      <c r="A995" s="7">
        <v>990</v>
      </c>
      <c r="B995" s="7" t="str">
        <f>"201511008168"</f>
        <v>201511008168</v>
      </c>
    </row>
    <row r="996" spans="1:2" x14ac:dyDescent="0.25">
      <c r="A996" s="7">
        <v>991</v>
      </c>
      <c r="B996" s="7" t="str">
        <f>"00463534"</f>
        <v>00463534</v>
      </c>
    </row>
    <row r="997" spans="1:2" x14ac:dyDescent="0.25">
      <c r="A997" s="7">
        <v>992</v>
      </c>
      <c r="B997" s="7" t="str">
        <f>"00545334"</f>
        <v>00545334</v>
      </c>
    </row>
    <row r="998" spans="1:2" x14ac:dyDescent="0.25">
      <c r="A998" s="7">
        <v>993</v>
      </c>
      <c r="B998" s="7" t="str">
        <f>"00243794"</f>
        <v>00243794</v>
      </c>
    </row>
    <row r="999" spans="1:2" x14ac:dyDescent="0.25">
      <c r="A999" s="7">
        <v>994</v>
      </c>
      <c r="B999" s="7" t="str">
        <f>"00318823"</f>
        <v>00318823</v>
      </c>
    </row>
    <row r="1000" spans="1:2" x14ac:dyDescent="0.25">
      <c r="A1000" s="7">
        <v>995</v>
      </c>
      <c r="B1000" s="7" t="str">
        <f>"200712005782"</f>
        <v>200712005782</v>
      </c>
    </row>
    <row r="1001" spans="1:2" x14ac:dyDescent="0.25">
      <c r="A1001" s="7">
        <v>996</v>
      </c>
      <c r="B1001" s="7" t="str">
        <f>"00187823"</f>
        <v>00187823</v>
      </c>
    </row>
    <row r="1002" spans="1:2" x14ac:dyDescent="0.25">
      <c r="A1002" s="7">
        <v>997</v>
      </c>
      <c r="B1002" s="7" t="str">
        <f>"00268826"</f>
        <v>00268826</v>
      </c>
    </row>
    <row r="1003" spans="1:2" x14ac:dyDescent="0.25">
      <c r="A1003" s="7">
        <v>998</v>
      </c>
      <c r="B1003" s="7" t="str">
        <f>"200712000059"</f>
        <v>200712000059</v>
      </c>
    </row>
    <row r="1004" spans="1:2" x14ac:dyDescent="0.25">
      <c r="A1004" s="7">
        <v>999</v>
      </c>
      <c r="B1004" s="7" t="str">
        <f>"00689985"</f>
        <v>00689985</v>
      </c>
    </row>
    <row r="1005" spans="1:2" x14ac:dyDescent="0.25">
      <c r="A1005" s="7">
        <v>1000</v>
      </c>
      <c r="B1005" s="7" t="str">
        <f>"200712002869"</f>
        <v>200712002869</v>
      </c>
    </row>
    <row r="1006" spans="1:2" x14ac:dyDescent="0.25">
      <c r="A1006" s="7">
        <v>1001</v>
      </c>
      <c r="B1006" s="7" t="str">
        <f>"00188039"</f>
        <v>00188039</v>
      </c>
    </row>
    <row r="1007" spans="1:2" x14ac:dyDescent="0.25">
      <c r="A1007" s="7">
        <v>1002</v>
      </c>
      <c r="B1007" s="7" t="str">
        <f>"00770672"</f>
        <v>00770672</v>
      </c>
    </row>
    <row r="1008" spans="1:2" x14ac:dyDescent="0.25">
      <c r="A1008" s="7">
        <v>1003</v>
      </c>
      <c r="B1008" s="7" t="str">
        <f>"00250560"</f>
        <v>00250560</v>
      </c>
    </row>
    <row r="1009" spans="1:2" x14ac:dyDescent="0.25">
      <c r="A1009" s="7">
        <v>1004</v>
      </c>
      <c r="B1009" s="7" t="str">
        <f>"00557406"</f>
        <v>00557406</v>
      </c>
    </row>
    <row r="1010" spans="1:2" x14ac:dyDescent="0.25">
      <c r="A1010" s="7">
        <v>1005</v>
      </c>
      <c r="B1010" s="7" t="str">
        <f>"201411001800"</f>
        <v>201411001800</v>
      </c>
    </row>
    <row r="1011" spans="1:2" x14ac:dyDescent="0.25">
      <c r="A1011" s="7">
        <v>1006</v>
      </c>
      <c r="B1011" s="7" t="str">
        <f>"200712006249"</f>
        <v>200712006249</v>
      </c>
    </row>
    <row r="1012" spans="1:2" x14ac:dyDescent="0.25">
      <c r="A1012" s="7">
        <v>1007</v>
      </c>
      <c r="B1012" s="7" t="str">
        <f>"00346427"</f>
        <v>00346427</v>
      </c>
    </row>
    <row r="1013" spans="1:2" x14ac:dyDescent="0.25">
      <c r="A1013" s="7">
        <v>1008</v>
      </c>
      <c r="B1013" s="7" t="str">
        <f>"201402001511"</f>
        <v>201402001511</v>
      </c>
    </row>
    <row r="1014" spans="1:2" x14ac:dyDescent="0.25">
      <c r="A1014" s="7">
        <v>1009</v>
      </c>
      <c r="B1014" s="7" t="str">
        <f>"00546102"</f>
        <v>00546102</v>
      </c>
    </row>
    <row r="1015" spans="1:2" x14ac:dyDescent="0.25">
      <c r="A1015" s="7">
        <v>1010</v>
      </c>
      <c r="B1015" s="7" t="str">
        <f>"00767708"</f>
        <v>00767708</v>
      </c>
    </row>
    <row r="1016" spans="1:2" x14ac:dyDescent="0.25">
      <c r="A1016" s="7">
        <v>1011</v>
      </c>
      <c r="B1016" s="7" t="str">
        <f>"201410002192"</f>
        <v>201410002192</v>
      </c>
    </row>
    <row r="1017" spans="1:2" x14ac:dyDescent="0.25">
      <c r="A1017" s="7">
        <v>1012</v>
      </c>
      <c r="B1017" s="7" t="str">
        <f>"201604003185"</f>
        <v>201604003185</v>
      </c>
    </row>
    <row r="1018" spans="1:2" x14ac:dyDescent="0.25">
      <c r="A1018" s="7">
        <v>1013</v>
      </c>
      <c r="B1018" s="7" t="str">
        <f>"201502000661"</f>
        <v>201502000661</v>
      </c>
    </row>
    <row r="1019" spans="1:2" x14ac:dyDescent="0.25">
      <c r="A1019" s="7">
        <v>1014</v>
      </c>
      <c r="B1019" s="7" t="str">
        <f>"201507002324"</f>
        <v>201507002324</v>
      </c>
    </row>
    <row r="1020" spans="1:2" x14ac:dyDescent="0.25">
      <c r="A1020" s="7">
        <v>1015</v>
      </c>
      <c r="B1020" s="7" t="str">
        <f>"201507001379"</f>
        <v>201507001379</v>
      </c>
    </row>
    <row r="1021" spans="1:2" x14ac:dyDescent="0.25">
      <c r="A1021" s="7">
        <v>1016</v>
      </c>
      <c r="B1021" s="7" t="str">
        <f>"201604001261"</f>
        <v>201604001261</v>
      </c>
    </row>
    <row r="1022" spans="1:2" x14ac:dyDescent="0.25">
      <c r="A1022" s="7">
        <v>1017</v>
      </c>
      <c r="B1022" s="7" t="str">
        <f>"201412005295"</f>
        <v>201412005295</v>
      </c>
    </row>
    <row r="1023" spans="1:2" x14ac:dyDescent="0.25">
      <c r="A1023" s="7">
        <v>1018</v>
      </c>
      <c r="B1023" s="7" t="str">
        <f>"201409004714"</f>
        <v>201409004714</v>
      </c>
    </row>
    <row r="1024" spans="1:2" x14ac:dyDescent="0.25">
      <c r="A1024" s="7">
        <v>1019</v>
      </c>
      <c r="B1024" s="7" t="str">
        <f>"201406011762"</f>
        <v>201406011762</v>
      </c>
    </row>
    <row r="1025" spans="1:2" x14ac:dyDescent="0.25">
      <c r="A1025" s="7">
        <v>1020</v>
      </c>
      <c r="B1025" s="7" t="str">
        <f>"00408800"</f>
        <v>00408800</v>
      </c>
    </row>
    <row r="1026" spans="1:2" x14ac:dyDescent="0.25">
      <c r="A1026" s="7">
        <v>1021</v>
      </c>
      <c r="B1026" s="7" t="str">
        <f>"201410008784"</f>
        <v>201410008784</v>
      </c>
    </row>
    <row r="1027" spans="1:2" x14ac:dyDescent="0.25">
      <c r="A1027" s="7">
        <v>1022</v>
      </c>
      <c r="B1027" s="7" t="str">
        <f>"00335033"</f>
        <v>00335033</v>
      </c>
    </row>
    <row r="1028" spans="1:2" x14ac:dyDescent="0.25">
      <c r="A1028" s="7">
        <v>1023</v>
      </c>
      <c r="B1028" s="7" t="str">
        <f>"00183151"</f>
        <v>00183151</v>
      </c>
    </row>
    <row r="1029" spans="1:2" x14ac:dyDescent="0.25">
      <c r="A1029" s="7">
        <v>1024</v>
      </c>
      <c r="B1029" s="7" t="str">
        <f>"00253311"</f>
        <v>00253311</v>
      </c>
    </row>
    <row r="1030" spans="1:2" x14ac:dyDescent="0.25">
      <c r="A1030" s="7">
        <v>1025</v>
      </c>
      <c r="B1030" s="7" t="str">
        <f>"00105709"</f>
        <v>00105709</v>
      </c>
    </row>
    <row r="1031" spans="1:2" x14ac:dyDescent="0.25">
      <c r="A1031" s="7">
        <v>1026</v>
      </c>
      <c r="B1031" s="7" t="str">
        <f>"201507002871"</f>
        <v>201507002871</v>
      </c>
    </row>
    <row r="1032" spans="1:2" x14ac:dyDescent="0.25">
      <c r="A1032" s="7">
        <v>1027</v>
      </c>
      <c r="B1032" s="7" t="str">
        <f>"00313652"</f>
        <v>00313652</v>
      </c>
    </row>
    <row r="1033" spans="1:2" x14ac:dyDescent="0.25">
      <c r="A1033" s="7">
        <v>1028</v>
      </c>
      <c r="B1033" s="7" t="str">
        <f>"00304997"</f>
        <v>00304997</v>
      </c>
    </row>
    <row r="1034" spans="1:2" x14ac:dyDescent="0.25">
      <c r="A1034" s="7">
        <v>1029</v>
      </c>
      <c r="B1034" s="7" t="str">
        <f>"201406003244"</f>
        <v>201406003244</v>
      </c>
    </row>
    <row r="1035" spans="1:2" x14ac:dyDescent="0.25">
      <c r="A1035" s="7">
        <v>1030</v>
      </c>
      <c r="B1035" s="7" t="str">
        <f>"201511035357"</f>
        <v>201511035357</v>
      </c>
    </row>
    <row r="1036" spans="1:2" x14ac:dyDescent="0.25">
      <c r="A1036" s="7">
        <v>1031</v>
      </c>
      <c r="B1036" s="7" t="str">
        <f>"201410008887"</f>
        <v>201410008887</v>
      </c>
    </row>
    <row r="1037" spans="1:2" x14ac:dyDescent="0.25">
      <c r="A1037" s="7">
        <v>1032</v>
      </c>
      <c r="B1037" s="7" t="str">
        <f>"00875449"</f>
        <v>00875449</v>
      </c>
    </row>
    <row r="1038" spans="1:2" x14ac:dyDescent="0.25">
      <c r="A1038" s="7">
        <v>1033</v>
      </c>
      <c r="B1038" s="7" t="str">
        <f>"00774196"</f>
        <v>00774196</v>
      </c>
    </row>
    <row r="1039" spans="1:2" x14ac:dyDescent="0.25">
      <c r="A1039" s="7">
        <v>1034</v>
      </c>
      <c r="B1039" s="7" t="str">
        <f>"201410003237"</f>
        <v>201410003237</v>
      </c>
    </row>
    <row r="1040" spans="1:2" x14ac:dyDescent="0.25">
      <c r="A1040" s="7">
        <v>1035</v>
      </c>
      <c r="B1040" s="7" t="str">
        <f>"201410006465"</f>
        <v>201410006465</v>
      </c>
    </row>
    <row r="1041" spans="1:2" x14ac:dyDescent="0.25">
      <c r="A1041" s="7">
        <v>1036</v>
      </c>
      <c r="B1041" s="7" t="str">
        <f>"201409002537"</f>
        <v>201409002537</v>
      </c>
    </row>
    <row r="1042" spans="1:2" x14ac:dyDescent="0.25">
      <c r="A1042" s="7">
        <v>1037</v>
      </c>
      <c r="B1042" s="7" t="str">
        <f>"201410011379"</f>
        <v>201410011379</v>
      </c>
    </row>
    <row r="1043" spans="1:2" x14ac:dyDescent="0.25">
      <c r="A1043" s="7">
        <v>1038</v>
      </c>
      <c r="B1043" s="7" t="str">
        <f>"00152021"</f>
        <v>00152021</v>
      </c>
    </row>
    <row r="1044" spans="1:2" x14ac:dyDescent="0.25">
      <c r="A1044" s="7">
        <v>1039</v>
      </c>
      <c r="B1044" s="7" t="str">
        <f>"200712003352"</f>
        <v>200712003352</v>
      </c>
    </row>
    <row r="1045" spans="1:2" x14ac:dyDescent="0.25">
      <c r="A1045" s="7">
        <v>1040</v>
      </c>
      <c r="B1045" s="7" t="str">
        <f>"00656714"</f>
        <v>00656714</v>
      </c>
    </row>
    <row r="1046" spans="1:2" x14ac:dyDescent="0.25">
      <c r="A1046" s="7">
        <v>1041</v>
      </c>
      <c r="B1046" s="7" t="str">
        <f>"201409002394"</f>
        <v>201409002394</v>
      </c>
    </row>
    <row r="1047" spans="1:2" x14ac:dyDescent="0.25">
      <c r="A1047" s="7">
        <v>1042</v>
      </c>
      <c r="B1047" s="7" t="str">
        <f>"201409005056"</f>
        <v>201409005056</v>
      </c>
    </row>
    <row r="1048" spans="1:2" x14ac:dyDescent="0.25">
      <c r="A1048" s="7">
        <v>1043</v>
      </c>
      <c r="B1048" s="7" t="str">
        <f>"00743669"</f>
        <v>00743669</v>
      </c>
    </row>
    <row r="1049" spans="1:2" x14ac:dyDescent="0.25">
      <c r="A1049" s="7">
        <v>1044</v>
      </c>
      <c r="B1049" s="7" t="str">
        <f>"201410001612"</f>
        <v>201410001612</v>
      </c>
    </row>
    <row r="1050" spans="1:2" x14ac:dyDescent="0.25">
      <c r="A1050" s="7">
        <v>1045</v>
      </c>
      <c r="B1050" s="7" t="str">
        <f>"201406008548"</f>
        <v>201406008548</v>
      </c>
    </row>
    <row r="1051" spans="1:2" x14ac:dyDescent="0.25">
      <c r="A1051" s="7">
        <v>1046</v>
      </c>
      <c r="B1051" s="7" t="str">
        <f>"201410006679"</f>
        <v>201410006679</v>
      </c>
    </row>
    <row r="1052" spans="1:2" x14ac:dyDescent="0.25">
      <c r="A1052" s="7">
        <v>1047</v>
      </c>
      <c r="B1052" s="7" t="str">
        <f>"00487266"</f>
        <v>00487266</v>
      </c>
    </row>
    <row r="1053" spans="1:2" x14ac:dyDescent="0.25">
      <c r="A1053" s="7">
        <v>1048</v>
      </c>
      <c r="B1053" s="7" t="str">
        <f>"201410005612"</f>
        <v>201410005612</v>
      </c>
    </row>
    <row r="1054" spans="1:2" x14ac:dyDescent="0.25">
      <c r="A1054" s="7">
        <v>1049</v>
      </c>
      <c r="B1054" s="7" t="str">
        <f>"00009166"</f>
        <v>00009166</v>
      </c>
    </row>
    <row r="1055" spans="1:2" x14ac:dyDescent="0.25">
      <c r="A1055" s="7">
        <v>1050</v>
      </c>
      <c r="B1055" s="7" t="str">
        <f>"200712005664"</f>
        <v>200712005664</v>
      </c>
    </row>
    <row r="1056" spans="1:2" x14ac:dyDescent="0.25">
      <c r="A1056" s="7">
        <v>1051</v>
      </c>
      <c r="B1056" s="7" t="str">
        <f>"00766807"</f>
        <v>00766807</v>
      </c>
    </row>
    <row r="1057" spans="1:2" x14ac:dyDescent="0.25">
      <c r="A1057" s="7">
        <v>1052</v>
      </c>
      <c r="B1057" s="7" t="str">
        <f>"00526508"</f>
        <v>00526508</v>
      </c>
    </row>
    <row r="1058" spans="1:2" x14ac:dyDescent="0.25">
      <c r="A1058" s="7">
        <v>1053</v>
      </c>
      <c r="B1058" s="7" t="str">
        <f>"201511024025"</f>
        <v>201511024025</v>
      </c>
    </row>
    <row r="1059" spans="1:2" x14ac:dyDescent="0.25">
      <c r="A1059" s="7">
        <v>1054</v>
      </c>
      <c r="B1059" s="7" t="str">
        <f>"00835076"</f>
        <v>00835076</v>
      </c>
    </row>
    <row r="1060" spans="1:2" x14ac:dyDescent="0.25">
      <c r="A1060" s="7">
        <v>1055</v>
      </c>
      <c r="B1060" s="7" t="str">
        <f>"00658902"</f>
        <v>00658902</v>
      </c>
    </row>
    <row r="1061" spans="1:2" x14ac:dyDescent="0.25">
      <c r="A1061" s="7">
        <v>1056</v>
      </c>
      <c r="B1061" s="7" t="str">
        <f>"00010332"</f>
        <v>00010332</v>
      </c>
    </row>
    <row r="1062" spans="1:2" x14ac:dyDescent="0.25">
      <c r="A1062" s="7">
        <v>1057</v>
      </c>
      <c r="B1062" s="7" t="str">
        <f>"00619371"</f>
        <v>00619371</v>
      </c>
    </row>
    <row r="1063" spans="1:2" x14ac:dyDescent="0.25">
      <c r="A1063" s="7">
        <v>1058</v>
      </c>
      <c r="B1063" s="7" t="str">
        <f>"00873843"</f>
        <v>00873843</v>
      </c>
    </row>
    <row r="1064" spans="1:2" x14ac:dyDescent="0.25">
      <c r="A1064" s="7">
        <v>1059</v>
      </c>
      <c r="B1064" s="7" t="str">
        <f>"00737023"</f>
        <v>00737023</v>
      </c>
    </row>
    <row r="1065" spans="1:2" x14ac:dyDescent="0.25">
      <c r="A1065" s="7">
        <v>1060</v>
      </c>
      <c r="B1065" s="7" t="str">
        <f>"00006502"</f>
        <v>00006502</v>
      </c>
    </row>
    <row r="1066" spans="1:2" x14ac:dyDescent="0.25">
      <c r="A1066" s="7">
        <v>1061</v>
      </c>
      <c r="B1066" s="7" t="str">
        <f>"00821921"</f>
        <v>00821921</v>
      </c>
    </row>
    <row r="1067" spans="1:2" x14ac:dyDescent="0.25">
      <c r="A1067" s="7">
        <v>1062</v>
      </c>
      <c r="B1067" s="7" t="str">
        <f>"00725907"</f>
        <v>00725907</v>
      </c>
    </row>
    <row r="1068" spans="1:2" x14ac:dyDescent="0.25">
      <c r="A1068" s="7">
        <v>1063</v>
      </c>
      <c r="B1068" s="7" t="str">
        <f>"00820568"</f>
        <v>00820568</v>
      </c>
    </row>
    <row r="1069" spans="1:2" x14ac:dyDescent="0.25">
      <c r="A1069" s="7">
        <v>1064</v>
      </c>
      <c r="B1069" s="7" t="str">
        <f>"00495915"</f>
        <v>00495915</v>
      </c>
    </row>
    <row r="1070" spans="1:2" x14ac:dyDescent="0.25">
      <c r="A1070" s="7">
        <v>1065</v>
      </c>
      <c r="B1070" s="7" t="str">
        <f>"00733595"</f>
        <v>00733595</v>
      </c>
    </row>
    <row r="1071" spans="1:2" x14ac:dyDescent="0.25">
      <c r="A1071" s="7">
        <v>1066</v>
      </c>
      <c r="B1071" s="7" t="str">
        <f>"00741414"</f>
        <v>00741414</v>
      </c>
    </row>
    <row r="1072" spans="1:2" x14ac:dyDescent="0.25">
      <c r="A1072" s="7">
        <v>1067</v>
      </c>
      <c r="B1072" s="7" t="str">
        <f>"00336268"</f>
        <v>00336268</v>
      </c>
    </row>
    <row r="1073" spans="1:2" x14ac:dyDescent="0.25">
      <c r="A1073" s="7">
        <v>1068</v>
      </c>
      <c r="B1073" s="7" t="str">
        <f>"00152772"</f>
        <v>00152772</v>
      </c>
    </row>
    <row r="1074" spans="1:2" x14ac:dyDescent="0.25">
      <c r="A1074" s="7">
        <v>1069</v>
      </c>
      <c r="B1074" s="7" t="str">
        <f>"00255486"</f>
        <v>00255486</v>
      </c>
    </row>
    <row r="1075" spans="1:2" x14ac:dyDescent="0.25">
      <c r="A1075" s="7">
        <v>1070</v>
      </c>
      <c r="B1075" s="7" t="str">
        <f>"00140523"</f>
        <v>00140523</v>
      </c>
    </row>
    <row r="1076" spans="1:2" x14ac:dyDescent="0.25">
      <c r="A1076" s="7">
        <v>1071</v>
      </c>
      <c r="B1076" s="7" t="str">
        <f>"00184970"</f>
        <v>00184970</v>
      </c>
    </row>
    <row r="1077" spans="1:2" x14ac:dyDescent="0.25">
      <c r="A1077" s="7">
        <v>1072</v>
      </c>
      <c r="B1077" s="7" t="str">
        <f>"200908000405"</f>
        <v>200908000405</v>
      </c>
    </row>
    <row r="1078" spans="1:2" x14ac:dyDescent="0.25">
      <c r="A1078" s="7">
        <v>1073</v>
      </c>
      <c r="B1078" s="7" t="str">
        <f>"00107528"</f>
        <v>00107528</v>
      </c>
    </row>
    <row r="1079" spans="1:2" x14ac:dyDescent="0.25">
      <c r="A1079" s="7">
        <v>1074</v>
      </c>
      <c r="B1079" s="7" t="str">
        <f>"00144746"</f>
        <v>00144746</v>
      </c>
    </row>
    <row r="1080" spans="1:2" x14ac:dyDescent="0.25">
      <c r="A1080" s="7">
        <v>1075</v>
      </c>
      <c r="B1080" s="7" t="str">
        <f>"00187880"</f>
        <v>00187880</v>
      </c>
    </row>
    <row r="1081" spans="1:2" x14ac:dyDescent="0.25">
      <c r="A1081" s="7">
        <v>1076</v>
      </c>
      <c r="B1081" s="7" t="str">
        <f>"00717941"</f>
        <v>00717941</v>
      </c>
    </row>
    <row r="1082" spans="1:2" x14ac:dyDescent="0.25">
      <c r="A1082" s="7">
        <v>1077</v>
      </c>
      <c r="B1082" s="7" t="str">
        <f>"00472026"</f>
        <v>00472026</v>
      </c>
    </row>
    <row r="1083" spans="1:2" x14ac:dyDescent="0.25">
      <c r="A1083" s="7">
        <v>1078</v>
      </c>
      <c r="B1083" s="7" t="str">
        <f>"00872948"</f>
        <v>00872948</v>
      </c>
    </row>
    <row r="1084" spans="1:2" x14ac:dyDescent="0.25">
      <c r="A1084" s="7">
        <v>1079</v>
      </c>
      <c r="B1084" s="7" t="str">
        <f>"00292839"</f>
        <v>00292839</v>
      </c>
    </row>
    <row r="1085" spans="1:2" x14ac:dyDescent="0.25">
      <c r="A1085" s="7">
        <v>1080</v>
      </c>
      <c r="B1085" s="7" t="str">
        <f>"201412005327"</f>
        <v>201412005327</v>
      </c>
    </row>
    <row r="1086" spans="1:2" x14ac:dyDescent="0.25">
      <c r="A1086" s="7">
        <v>1081</v>
      </c>
      <c r="B1086" s="7" t="str">
        <f>"00103459"</f>
        <v>00103459</v>
      </c>
    </row>
    <row r="1087" spans="1:2" x14ac:dyDescent="0.25">
      <c r="A1087" s="7">
        <v>1082</v>
      </c>
      <c r="B1087" s="7" t="str">
        <f>"00141740"</f>
        <v>00141740</v>
      </c>
    </row>
    <row r="1088" spans="1:2" x14ac:dyDescent="0.25">
      <c r="A1088" s="7">
        <v>1083</v>
      </c>
      <c r="B1088" s="7" t="str">
        <f>"200807000468"</f>
        <v>200807000468</v>
      </c>
    </row>
    <row r="1089" spans="1:2" x14ac:dyDescent="0.25">
      <c r="A1089" s="7">
        <v>1084</v>
      </c>
      <c r="B1089" s="7" t="str">
        <f>"00849240"</f>
        <v>00849240</v>
      </c>
    </row>
    <row r="1090" spans="1:2" x14ac:dyDescent="0.25">
      <c r="A1090" s="7">
        <v>1085</v>
      </c>
      <c r="B1090" s="7" t="str">
        <f>"00876603"</f>
        <v>00876603</v>
      </c>
    </row>
    <row r="1091" spans="1:2" x14ac:dyDescent="0.25">
      <c r="A1091" s="7">
        <v>1086</v>
      </c>
      <c r="B1091" s="7" t="str">
        <f>"00003413"</f>
        <v>00003413</v>
      </c>
    </row>
    <row r="1092" spans="1:2" x14ac:dyDescent="0.25">
      <c r="A1092" s="7">
        <v>1087</v>
      </c>
      <c r="B1092" s="7" t="str">
        <f>"00013709"</f>
        <v>00013709</v>
      </c>
    </row>
    <row r="1093" spans="1:2" x14ac:dyDescent="0.25">
      <c r="A1093" s="7">
        <v>1088</v>
      </c>
      <c r="B1093" s="7" t="str">
        <f>"00715271"</f>
        <v>00715271</v>
      </c>
    </row>
    <row r="1094" spans="1:2" x14ac:dyDescent="0.25">
      <c r="A1094" s="7">
        <v>1089</v>
      </c>
      <c r="B1094" s="7" t="str">
        <f>"00253732"</f>
        <v>00253732</v>
      </c>
    </row>
    <row r="1095" spans="1:2" x14ac:dyDescent="0.25">
      <c r="A1095" s="7">
        <v>1090</v>
      </c>
      <c r="B1095" s="7" t="str">
        <f>"00151317"</f>
        <v>00151317</v>
      </c>
    </row>
    <row r="1096" spans="1:2" x14ac:dyDescent="0.25">
      <c r="A1096" s="7">
        <v>1091</v>
      </c>
      <c r="B1096" s="7" t="str">
        <f>"201507003093"</f>
        <v>201507003093</v>
      </c>
    </row>
    <row r="1097" spans="1:2" x14ac:dyDescent="0.25">
      <c r="A1097" s="7">
        <v>1092</v>
      </c>
      <c r="B1097" s="7" t="str">
        <f>"00842487"</f>
        <v>00842487</v>
      </c>
    </row>
    <row r="1098" spans="1:2" x14ac:dyDescent="0.25">
      <c r="A1098" s="7">
        <v>1093</v>
      </c>
      <c r="B1098" s="7" t="str">
        <f>"00245982"</f>
        <v>00245982</v>
      </c>
    </row>
    <row r="1099" spans="1:2" x14ac:dyDescent="0.25">
      <c r="A1099" s="7">
        <v>1094</v>
      </c>
      <c r="B1099" s="7" t="str">
        <f>"00253633"</f>
        <v>00253633</v>
      </c>
    </row>
    <row r="1100" spans="1:2" x14ac:dyDescent="0.25">
      <c r="A1100" s="7">
        <v>1095</v>
      </c>
      <c r="B1100" s="7" t="str">
        <f>"201304003113"</f>
        <v>201304003113</v>
      </c>
    </row>
    <row r="1101" spans="1:2" x14ac:dyDescent="0.25">
      <c r="A1101" s="7">
        <v>1096</v>
      </c>
      <c r="B1101" s="7" t="str">
        <f>"00247908"</f>
        <v>00247908</v>
      </c>
    </row>
    <row r="1102" spans="1:2" x14ac:dyDescent="0.25">
      <c r="A1102" s="7">
        <v>1097</v>
      </c>
      <c r="B1102" s="7" t="str">
        <f>"00278125"</f>
        <v>00278125</v>
      </c>
    </row>
    <row r="1103" spans="1:2" x14ac:dyDescent="0.25">
      <c r="A1103" s="7">
        <v>1098</v>
      </c>
      <c r="B1103" s="7" t="str">
        <f>"00265443"</f>
        <v>00265443</v>
      </c>
    </row>
    <row r="1104" spans="1:2" x14ac:dyDescent="0.25">
      <c r="A1104" s="7">
        <v>1099</v>
      </c>
      <c r="B1104" s="7" t="str">
        <f>"00016703"</f>
        <v>00016703</v>
      </c>
    </row>
    <row r="1105" spans="1:2" x14ac:dyDescent="0.25">
      <c r="A1105" s="7">
        <v>1100</v>
      </c>
      <c r="B1105" s="7" t="str">
        <f>"00044347"</f>
        <v>00044347</v>
      </c>
    </row>
    <row r="1106" spans="1:2" x14ac:dyDescent="0.25">
      <c r="A1106" s="7">
        <v>1101</v>
      </c>
      <c r="B1106" s="7" t="str">
        <f>"00042833"</f>
        <v>00042833</v>
      </c>
    </row>
    <row r="1107" spans="1:2" x14ac:dyDescent="0.25">
      <c r="A1107" s="7">
        <v>1102</v>
      </c>
      <c r="B1107" s="7" t="str">
        <f>"201009000013"</f>
        <v>201009000013</v>
      </c>
    </row>
    <row r="1108" spans="1:2" x14ac:dyDescent="0.25">
      <c r="A1108" s="7">
        <v>1103</v>
      </c>
      <c r="B1108" s="7" t="str">
        <f>"00268468"</f>
        <v>00268468</v>
      </c>
    </row>
    <row r="1109" spans="1:2" x14ac:dyDescent="0.25">
      <c r="A1109" s="7">
        <v>1104</v>
      </c>
      <c r="B1109" s="7" t="str">
        <f>"200805001200"</f>
        <v>200805001200</v>
      </c>
    </row>
    <row r="1110" spans="1:2" x14ac:dyDescent="0.25">
      <c r="A1110" s="7">
        <v>1105</v>
      </c>
      <c r="B1110" s="7" t="str">
        <f>"00028010"</f>
        <v>00028010</v>
      </c>
    </row>
    <row r="1111" spans="1:2" x14ac:dyDescent="0.25">
      <c r="A1111" s="7">
        <v>1106</v>
      </c>
      <c r="B1111" s="7" t="str">
        <f>"00745058"</f>
        <v>00745058</v>
      </c>
    </row>
    <row r="1112" spans="1:2" x14ac:dyDescent="0.25">
      <c r="A1112" s="7">
        <v>1107</v>
      </c>
      <c r="B1112" s="7" t="str">
        <f>"00317752"</f>
        <v>00317752</v>
      </c>
    </row>
    <row r="1113" spans="1:2" x14ac:dyDescent="0.25">
      <c r="A1113" s="7">
        <v>1108</v>
      </c>
      <c r="B1113" s="7" t="str">
        <f>"00034216"</f>
        <v>00034216</v>
      </c>
    </row>
    <row r="1114" spans="1:2" x14ac:dyDescent="0.25">
      <c r="A1114" s="7">
        <v>1109</v>
      </c>
      <c r="B1114" s="7" t="str">
        <f>"00315595"</f>
        <v>00315595</v>
      </c>
    </row>
    <row r="1115" spans="1:2" x14ac:dyDescent="0.25">
      <c r="A1115" s="7">
        <v>1110</v>
      </c>
      <c r="B1115" s="7" t="str">
        <f>"00043947"</f>
        <v>00043947</v>
      </c>
    </row>
    <row r="1116" spans="1:2" x14ac:dyDescent="0.25">
      <c r="A1116" s="7">
        <v>1111</v>
      </c>
      <c r="B1116" s="7" t="str">
        <f>"00415639"</f>
        <v>00415639</v>
      </c>
    </row>
    <row r="1117" spans="1:2" x14ac:dyDescent="0.25">
      <c r="A1117" s="7">
        <v>1112</v>
      </c>
      <c r="B1117" s="7" t="str">
        <f>"00766572"</f>
        <v>00766572</v>
      </c>
    </row>
    <row r="1118" spans="1:2" x14ac:dyDescent="0.25">
      <c r="A1118" s="7">
        <v>1113</v>
      </c>
      <c r="B1118" s="7" t="str">
        <f>"00337880"</f>
        <v>00337880</v>
      </c>
    </row>
    <row r="1119" spans="1:2" x14ac:dyDescent="0.25">
      <c r="A1119" s="7">
        <v>1114</v>
      </c>
      <c r="B1119" s="7" t="str">
        <f>"00160695"</f>
        <v>00160695</v>
      </c>
    </row>
    <row r="1120" spans="1:2" x14ac:dyDescent="0.25">
      <c r="A1120" s="7">
        <v>1115</v>
      </c>
      <c r="B1120" s="7" t="str">
        <f>"00008416"</f>
        <v>00008416</v>
      </c>
    </row>
    <row r="1121" spans="1:2" x14ac:dyDescent="0.25">
      <c r="A1121" s="7">
        <v>1116</v>
      </c>
      <c r="B1121" s="7" t="str">
        <f>"00345149"</f>
        <v>00345149</v>
      </c>
    </row>
    <row r="1122" spans="1:2" x14ac:dyDescent="0.25">
      <c r="A1122" s="7">
        <v>1117</v>
      </c>
      <c r="B1122" s="7" t="str">
        <f>"00408462"</f>
        <v>00408462</v>
      </c>
    </row>
    <row r="1123" spans="1:2" x14ac:dyDescent="0.25">
      <c r="A1123" s="7">
        <v>1118</v>
      </c>
      <c r="B1123" s="7" t="str">
        <f>"00497814"</f>
        <v>00497814</v>
      </c>
    </row>
    <row r="1124" spans="1:2" x14ac:dyDescent="0.25">
      <c r="A1124" s="7">
        <v>1119</v>
      </c>
      <c r="B1124" s="7" t="str">
        <f>"201410001952"</f>
        <v>201410001952</v>
      </c>
    </row>
    <row r="1125" spans="1:2" x14ac:dyDescent="0.25">
      <c r="A1125" s="7">
        <v>1120</v>
      </c>
      <c r="B1125" s="7" t="str">
        <f>"201410001370"</f>
        <v>201410001370</v>
      </c>
    </row>
    <row r="1126" spans="1:2" x14ac:dyDescent="0.25">
      <c r="A1126" s="7">
        <v>1121</v>
      </c>
      <c r="B1126" s="7" t="str">
        <f>"201402004140"</f>
        <v>201402004140</v>
      </c>
    </row>
    <row r="1127" spans="1:2" x14ac:dyDescent="0.25">
      <c r="A1127" s="7">
        <v>1122</v>
      </c>
      <c r="B1127" s="7" t="str">
        <f>"201409001220"</f>
        <v>201409001220</v>
      </c>
    </row>
    <row r="1128" spans="1:2" x14ac:dyDescent="0.25">
      <c r="A1128" s="7">
        <v>1123</v>
      </c>
      <c r="B1128" s="7" t="str">
        <f>"00737040"</f>
        <v>00737040</v>
      </c>
    </row>
    <row r="1129" spans="1:2" x14ac:dyDescent="0.25">
      <c r="A1129" s="7">
        <v>1124</v>
      </c>
      <c r="B1129" s="7" t="str">
        <f>"201506003645"</f>
        <v>201506003645</v>
      </c>
    </row>
    <row r="1130" spans="1:2" x14ac:dyDescent="0.25">
      <c r="A1130" s="7">
        <v>1125</v>
      </c>
      <c r="B1130" s="7" t="str">
        <f>"00387108"</f>
        <v>00387108</v>
      </c>
    </row>
    <row r="1131" spans="1:2" x14ac:dyDescent="0.25">
      <c r="A1131" s="7">
        <v>1126</v>
      </c>
      <c r="B1131" s="7" t="str">
        <f>"201409005293"</f>
        <v>201409005293</v>
      </c>
    </row>
    <row r="1132" spans="1:2" x14ac:dyDescent="0.25">
      <c r="A1132" s="7">
        <v>1127</v>
      </c>
      <c r="B1132" s="7" t="str">
        <f>"00453139"</f>
        <v>00453139</v>
      </c>
    </row>
    <row r="1133" spans="1:2" x14ac:dyDescent="0.25">
      <c r="A1133" s="7">
        <v>1128</v>
      </c>
      <c r="B1133" s="7" t="str">
        <f>"201410001452"</f>
        <v>201410001452</v>
      </c>
    </row>
    <row r="1134" spans="1:2" x14ac:dyDescent="0.25">
      <c r="A1134" s="7">
        <v>1129</v>
      </c>
      <c r="B1134" s="7" t="str">
        <f>"00872123"</f>
        <v>00872123</v>
      </c>
    </row>
    <row r="1135" spans="1:2" x14ac:dyDescent="0.25">
      <c r="A1135" s="7">
        <v>1130</v>
      </c>
      <c r="B1135" s="7" t="str">
        <f>"201506001829"</f>
        <v>201506001829</v>
      </c>
    </row>
    <row r="1136" spans="1:2" x14ac:dyDescent="0.25">
      <c r="A1136" s="7">
        <v>1131</v>
      </c>
      <c r="B1136" s="7" t="str">
        <f>"00151806"</f>
        <v>00151806</v>
      </c>
    </row>
    <row r="1137" spans="1:2" x14ac:dyDescent="0.25">
      <c r="A1137" s="7">
        <v>1132</v>
      </c>
      <c r="B1137" s="7" t="str">
        <f>"201410009882"</f>
        <v>201410009882</v>
      </c>
    </row>
    <row r="1138" spans="1:2" x14ac:dyDescent="0.25">
      <c r="A1138" s="7">
        <v>1133</v>
      </c>
      <c r="B1138" s="7" t="str">
        <f>"00688640"</f>
        <v>00688640</v>
      </c>
    </row>
    <row r="1139" spans="1:2" x14ac:dyDescent="0.25">
      <c r="A1139" s="7">
        <v>1134</v>
      </c>
      <c r="B1139" s="7" t="str">
        <f>"201409003068"</f>
        <v>201409003068</v>
      </c>
    </row>
    <row r="1140" spans="1:2" x14ac:dyDescent="0.25">
      <c r="A1140" s="7">
        <v>1135</v>
      </c>
      <c r="B1140" s="7" t="str">
        <f>"00259184"</f>
        <v>00259184</v>
      </c>
    </row>
    <row r="1141" spans="1:2" x14ac:dyDescent="0.25">
      <c r="A1141" s="7">
        <v>1136</v>
      </c>
      <c r="B1141" s="7" t="str">
        <f>"201409001490"</f>
        <v>201409001490</v>
      </c>
    </row>
    <row r="1142" spans="1:2" x14ac:dyDescent="0.25">
      <c r="A1142" s="7">
        <v>1137</v>
      </c>
      <c r="B1142" s="7" t="str">
        <f>"201410012294"</f>
        <v>201410012294</v>
      </c>
    </row>
    <row r="1143" spans="1:2" x14ac:dyDescent="0.25">
      <c r="A1143" s="7">
        <v>1138</v>
      </c>
      <c r="B1143" s="7" t="str">
        <f>"00463096"</f>
        <v>00463096</v>
      </c>
    </row>
    <row r="1144" spans="1:2" x14ac:dyDescent="0.25">
      <c r="A1144" s="7">
        <v>1139</v>
      </c>
      <c r="B1144" s="7" t="str">
        <f>"201507000862"</f>
        <v>201507000862</v>
      </c>
    </row>
    <row r="1145" spans="1:2" x14ac:dyDescent="0.25">
      <c r="A1145" s="7">
        <v>1140</v>
      </c>
      <c r="B1145" s="7" t="str">
        <f>"201511010833"</f>
        <v>201511010833</v>
      </c>
    </row>
    <row r="1146" spans="1:2" x14ac:dyDescent="0.25">
      <c r="A1146" s="7">
        <v>1141</v>
      </c>
      <c r="B1146" s="7" t="str">
        <f>"00150023"</f>
        <v>00150023</v>
      </c>
    </row>
    <row r="1147" spans="1:2" x14ac:dyDescent="0.25">
      <c r="A1147" s="7">
        <v>1142</v>
      </c>
      <c r="B1147" s="7" t="str">
        <f>"00008711"</f>
        <v>00008711</v>
      </c>
    </row>
    <row r="1148" spans="1:2" x14ac:dyDescent="0.25">
      <c r="A1148" s="7">
        <v>1143</v>
      </c>
      <c r="B1148" s="7" t="str">
        <f>"201511038271"</f>
        <v>201511038271</v>
      </c>
    </row>
    <row r="1149" spans="1:2" x14ac:dyDescent="0.25">
      <c r="A1149" s="7">
        <v>1144</v>
      </c>
      <c r="B1149" s="7" t="str">
        <f>"00229229"</f>
        <v>00229229</v>
      </c>
    </row>
    <row r="1150" spans="1:2" x14ac:dyDescent="0.25">
      <c r="A1150" s="7">
        <v>1145</v>
      </c>
      <c r="B1150" s="7" t="str">
        <f>"00348911"</f>
        <v>00348911</v>
      </c>
    </row>
    <row r="1151" spans="1:2" x14ac:dyDescent="0.25">
      <c r="A1151" s="7">
        <v>1146</v>
      </c>
      <c r="B1151" s="7" t="str">
        <f>"201604001346"</f>
        <v>201604001346</v>
      </c>
    </row>
    <row r="1152" spans="1:2" x14ac:dyDescent="0.25">
      <c r="A1152" s="7">
        <v>1147</v>
      </c>
      <c r="B1152" s="7" t="str">
        <f>"00140012"</f>
        <v>00140012</v>
      </c>
    </row>
    <row r="1153" spans="1:2" x14ac:dyDescent="0.25">
      <c r="A1153" s="7">
        <v>1148</v>
      </c>
      <c r="B1153" s="7" t="str">
        <f>"00263112"</f>
        <v>00263112</v>
      </c>
    </row>
    <row r="1154" spans="1:2" x14ac:dyDescent="0.25">
      <c r="A1154" s="7">
        <v>1149</v>
      </c>
      <c r="B1154" s="7" t="str">
        <f>"00158368"</f>
        <v>00158368</v>
      </c>
    </row>
    <row r="1155" spans="1:2" x14ac:dyDescent="0.25">
      <c r="A1155" s="7">
        <v>1150</v>
      </c>
      <c r="B1155" s="7" t="str">
        <f>"00306930"</f>
        <v>00306930</v>
      </c>
    </row>
    <row r="1156" spans="1:2" x14ac:dyDescent="0.25">
      <c r="A1156" s="7">
        <v>1151</v>
      </c>
      <c r="B1156" s="7" t="str">
        <f>"00146702"</f>
        <v>00146702</v>
      </c>
    </row>
    <row r="1157" spans="1:2" x14ac:dyDescent="0.25">
      <c r="A1157" s="7">
        <v>1152</v>
      </c>
      <c r="B1157" s="7" t="str">
        <f>"201507001800"</f>
        <v>201507001800</v>
      </c>
    </row>
    <row r="1158" spans="1:2" x14ac:dyDescent="0.25">
      <c r="A1158" s="7">
        <v>1153</v>
      </c>
      <c r="B1158" s="7" t="str">
        <f>"00545834"</f>
        <v>00545834</v>
      </c>
    </row>
    <row r="1159" spans="1:2" x14ac:dyDescent="0.25">
      <c r="A1159" s="7">
        <v>1154</v>
      </c>
      <c r="B1159" s="7" t="str">
        <f>"00253388"</f>
        <v>00253388</v>
      </c>
    </row>
    <row r="1160" spans="1:2" x14ac:dyDescent="0.25">
      <c r="A1160" s="7">
        <v>1155</v>
      </c>
      <c r="B1160" s="7" t="str">
        <f>"00757419"</f>
        <v>00757419</v>
      </c>
    </row>
    <row r="1161" spans="1:2" x14ac:dyDescent="0.25">
      <c r="A1161" s="7">
        <v>1156</v>
      </c>
      <c r="B1161" s="7" t="str">
        <f>"201406001987"</f>
        <v>201406001987</v>
      </c>
    </row>
    <row r="1162" spans="1:2" x14ac:dyDescent="0.25">
      <c r="A1162" s="7">
        <v>1157</v>
      </c>
      <c r="B1162" s="7" t="str">
        <f>"201504001290"</f>
        <v>201504001290</v>
      </c>
    </row>
    <row r="1163" spans="1:2" x14ac:dyDescent="0.25">
      <c r="A1163" s="7">
        <v>1158</v>
      </c>
      <c r="B1163" s="7" t="str">
        <f>"00139282"</f>
        <v>00139282</v>
      </c>
    </row>
    <row r="1164" spans="1:2" x14ac:dyDescent="0.25">
      <c r="A1164" s="7">
        <v>1159</v>
      </c>
      <c r="B1164" s="7" t="str">
        <f>"201402007549"</f>
        <v>201402007549</v>
      </c>
    </row>
    <row r="1165" spans="1:2" x14ac:dyDescent="0.25">
      <c r="A1165" s="7">
        <v>1160</v>
      </c>
      <c r="B1165" s="7" t="str">
        <f>"00260979"</f>
        <v>00260979</v>
      </c>
    </row>
    <row r="1166" spans="1:2" x14ac:dyDescent="0.25">
      <c r="A1166" s="7">
        <v>1161</v>
      </c>
      <c r="B1166" s="7" t="str">
        <f>"00343277"</f>
        <v>00343277</v>
      </c>
    </row>
    <row r="1167" spans="1:2" x14ac:dyDescent="0.25">
      <c r="A1167" s="7">
        <v>1162</v>
      </c>
      <c r="B1167" s="7" t="str">
        <f>"00140989"</f>
        <v>00140989</v>
      </c>
    </row>
    <row r="1168" spans="1:2" x14ac:dyDescent="0.25">
      <c r="A1168" s="7">
        <v>1163</v>
      </c>
      <c r="B1168" s="7" t="str">
        <f>"00538590"</f>
        <v>00538590</v>
      </c>
    </row>
    <row r="1169" spans="1:2" x14ac:dyDescent="0.25">
      <c r="A1169" s="7">
        <v>1164</v>
      </c>
      <c r="B1169" s="7" t="str">
        <f>"201406014992"</f>
        <v>201406014992</v>
      </c>
    </row>
    <row r="1170" spans="1:2" x14ac:dyDescent="0.25">
      <c r="A1170" s="7">
        <v>1165</v>
      </c>
      <c r="B1170" s="7" t="str">
        <f>"00158832"</f>
        <v>00158832</v>
      </c>
    </row>
    <row r="1171" spans="1:2" x14ac:dyDescent="0.25">
      <c r="A1171" s="7">
        <v>1166</v>
      </c>
      <c r="B1171" s="7" t="str">
        <f>"00717832"</f>
        <v>00717832</v>
      </c>
    </row>
    <row r="1172" spans="1:2" x14ac:dyDescent="0.25">
      <c r="A1172" s="7">
        <v>1167</v>
      </c>
      <c r="B1172" s="7" t="str">
        <f>"00441527"</f>
        <v>00441527</v>
      </c>
    </row>
    <row r="1173" spans="1:2" x14ac:dyDescent="0.25">
      <c r="A1173" s="7">
        <v>1168</v>
      </c>
      <c r="B1173" s="7" t="str">
        <f>"00143959"</f>
        <v>00143959</v>
      </c>
    </row>
    <row r="1174" spans="1:2" x14ac:dyDescent="0.25">
      <c r="A1174" s="7">
        <v>1169</v>
      </c>
      <c r="B1174" s="7" t="str">
        <f>"201511008253"</f>
        <v>201511008253</v>
      </c>
    </row>
    <row r="1175" spans="1:2" x14ac:dyDescent="0.25">
      <c r="A1175" s="7">
        <v>1170</v>
      </c>
      <c r="B1175" s="7" t="str">
        <f>"201511013048"</f>
        <v>201511013048</v>
      </c>
    </row>
    <row r="1176" spans="1:2" x14ac:dyDescent="0.25">
      <c r="A1176" s="7">
        <v>1171</v>
      </c>
      <c r="B1176" s="7" t="str">
        <f>"00554090"</f>
        <v>00554090</v>
      </c>
    </row>
    <row r="1177" spans="1:2" x14ac:dyDescent="0.25">
      <c r="A1177" s="7">
        <v>1172</v>
      </c>
      <c r="B1177" s="7" t="str">
        <f>"00385392"</f>
        <v>00385392</v>
      </c>
    </row>
    <row r="1178" spans="1:2" x14ac:dyDescent="0.25">
      <c r="A1178" s="7">
        <v>1173</v>
      </c>
      <c r="B1178" s="7" t="str">
        <f>"00403971"</f>
        <v>00403971</v>
      </c>
    </row>
    <row r="1179" spans="1:2" x14ac:dyDescent="0.25">
      <c r="A1179" s="7">
        <v>1174</v>
      </c>
      <c r="B1179" s="7" t="str">
        <f>"00020315"</f>
        <v>00020315</v>
      </c>
    </row>
    <row r="1180" spans="1:2" x14ac:dyDescent="0.25">
      <c r="A1180" s="7">
        <v>1175</v>
      </c>
      <c r="B1180" s="7" t="str">
        <f>"00028414"</f>
        <v>00028414</v>
      </c>
    </row>
    <row r="1181" spans="1:2" x14ac:dyDescent="0.25">
      <c r="A1181" s="7">
        <v>1176</v>
      </c>
      <c r="B1181" s="7" t="str">
        <f>"201412000649"</f>
        <v>201412000649</v>
      </c>
    </row>
    <row r="1182" spans="1:2" x14ac:dyDescent="0.25">
      <c r="A1182" s="7">
        <v>1177</v>
      </c>
      <c r="B1182" s="7" t="str">
        <f>"201511022534"</f>
        <v>201511022534</v>
      </c>
    </row>
    <row r="1183" spans="1:2" x14ac:dyDescent="0.25">
      <c r="A1183" s="7">
        <v>1178</v>
      </c>
      <c r="B1183" s="7" t="str">
        <f>"00791602"</f>
        <v>00791602</v>
      </c>
    </row>
    <row r="1184" spans="1:2" x14ac:dyDescent="0.25">
      <c r="A1184" s="7">
        <v>1179</v>
      </c>
      <c r="B1184" s="7" t="str">
        <f>"00022076"</f>
        <v>00022076</v>
      </c>
    </row>
    <row r="1185" spans="1:2" x14ac:dyDescent="0.25">
      <c r="A1185" s="7">
        <v>1180</v>
      </c>
      <c r="B1185" s="7" t="str">
        <f>"00256028"</f>
        <v>00256028</v>
      </c>
    </row>
    <row r="1186" spans="1:2" x14ac:dyDescent="0.25">
      <c r="A1186" s="7">
        <v>1181</v>
      </c>
      <c r="B1186" s="7" t="str">
        <f>"00195361"</f>
        <v>00195361</v>
      </c>
    </row>
    <row r="1187" spans="1:2" x14ac:dyDescent="0.25">
      <c r="A1187" s="7">
        <v>1182</v>
      </c>
      <c r="B1187" s="7" t="str">
        <f>"201506002030"</f>
        <v>201506002030</v>
      </c>
    </row>
    <row r="1188" spans="1:2" x14ac:dyDescent="0.25">
      <c r="A1188" s="7">
        <v>1183</v>
      </c>
      <c r="B1188" s="7" t="str">
        <f>"201504000454"</f>
        <v>201504000454</v>
      </c>
    </row>
    <row r="1189" spans="1:2" x14ac:dyDescent="0.25">
      <c r="A1189" s="7">
        <v>1184</v>
      </c>
      <c r="B1189" s="7" t="str">
        <f>"00410639"</f>
        <v>00410639</v>
      </c>
    </row>
    <row r="1190" spans="1:2" x14ac:dyDescent="0.25">
      <c r="A1190" s="7">
        <v>1185</v>
      </c>
      <c r="B1190" s="7" t="str">
        <f>"00407718"</f>
        <v>00407718</v>
      </c>
    </row>
    <row r="1191" spans="1:2" x14ac:dyDescent="0.25">
      <c r="A1191" s="7">
        <v>1186</v>
      </c>
      <c r="B1191" s="7" t="str">
        <f>"00295215"</f>
        <v>00295215</v>
      </c>
    </row>
    <row r="1192" spans="1:2" x14ac:dyDescent="0.25">
      <c r="A1192" s="7">
        <v>1187</v>
      </c>
      <c r="B1192" s="7" t="str">
        <f>"00540434"</f>
        <v>00540434</v>
      </c>
    </row>
    <row r="1193" spans="1:2" x14ac:dyDescent="0.25">
      <c r="A1193" s="7">
        <v>1188</v>
      </c>
      <c r="B1193" s="7" t="str">
        <f>"00010818"</f>
        <v>00010818</v>
      </c>
    </row>
    <row r="1194" spans="1:2" x14ac:dyDescent="0.25">
      <c r="A1194" s="7">
        <v>1189</v>
      </c>
      <c r="B1194" s="7" t="str">
        <f>"00161667"</f>
        <v>00161667</v>
      </c>
    </row>
    <row r="1195" spans="1:2" x14ac:dyDescent="0.25">
      <c r="A1195" s="7">
        <v>1190</v>
      </c>
      <c r="B1195" s="7" t="str">
        <f>"00561584"</f>
        <v>00561584</v>
      </c>
    </row>
    <row r="1196" spans="1:2" x14ac:dyDescent="0.25">
      <c r="A1196" s="7">
        <v>1191</v>
      </c>
      <c r="B1196" s="7" t="str">
        <f>"00419151"</f>
        <v>00419151</v>
      </c>
    </row>
    <row r="1197" spans="1:2" x14ac:dyDescent="0.25">
      <c r="A1197" s="7">
        <v>1192</v>
      </c>
      <c r="B1197" s="7" t="str">
        <f>"00195842"</f>
        <v>00195842</v>
      </c>
    </row>
    <row r="1198" spans="1:2" x14ac:dyDescent="0.25">
      <c r="A1198" s="7">
        <v>1193</v>
      </c>
      <c r="B1198" s="7" t="str">
        <f>"00704931"</f>
        <v>00704931</v>
      </c>
    </row>
    <row r="1199" spans="1:2" x14ac:dyDescent="0.25">
      <c r="A1199" s="7">
        <v>1194</v>
      </c>
      <c r="B1199" s="7" t="str">
        <f>"201512000623"</f>
        <v>201512000623</v>
      </c>
    </row>
    <row r="1200" spans="1:2" x14ac:dyDescent="0.25">
      <c r="A1200" s="7">
        <v>1195</v>
      </c>
      <c r="B1200" s="7" t="str">
        <f>"00391343"</f>
        <v>00391343</v>
      </c>
    </row>
    <row r="1201" spans="1:2" x14ac:dyDescent="0.25">
      <c r="A1201" s="7">
        <v>1196</v>
      </c>
      <c r="B1201" s="7" t="str">
        <f>"00030183"</f>
        <v>00030183</v>
      </c>
    </row>
    <row r="1202" spans="1:2" x14ac:dyDescent="0.25">
      <c r="A1202" s="7">
        <v>1197</v>
      </c>
      <c r="B1202" s="7" t="str">
        <f>"00556778"</f>
        <v>00556778</v>
      </c>
    </row>
    <row r="1203" spans="1:2" x14ac:dyDescent="0.25">
      <c r="A1203" s="7">
        <v>1198</v>
      </c>
      <c r="B1203" s="7" t="str">
        <f>"00403545"</f>
        <v>00403545</v>
      </c>
    </row>
    <row r="1204" spans="1:2" x14ac:dyDescent="0.25">
      <c r="A1204" s="7">
        <v>1199</v>
      </c>
      <c r="B1204" s="7" t="str">
        <f>"00097349"</f>
        <v>00097349</v>
      </c>
    </row>
    <row r="1205" spans="1:2" x14ac:dyDescent="0.25">
      <c r="A1205" s="7">
        <v>1200</v>
      </c>
      <c r="B1205" s="7" t="str">
        <f>"201510002343"</f>
        <v>201510002343</v>
      </c>
    </row>
    <row r="1206" spans="1:2" x14ac:dyDescent="0.25">
      <c r="A1206" s="7">
        <v>1201</v>
      </c>
      <c r="B1206" s="7" t="str">
        <f>"00348960"</f>
        <v>00348960</v>
      </c>
    </row>
    <row r="1207" spans="1:2" x14ac:dyDescent="0.25">
      <c r="A1207" s="7">
        <v>1202</v>
      </c>
      <c r="B1207" s="7" t="str">
        <f>"00409504"</f>
        <v>00409504</v>
      </c>
    </row>
    <row r="1208" spans="1:2" x14ac:dyDescent="0.25">
      <c r="A1208" s="7">
        <v>1203</v>
      </c>
      <c r="B1208" s="7" t="str">
        <f>"00873682"</f>
        <v>00873682</v>
      </c>
    </row>
    <row r="1209" spans="1:2" x14ac:dyDescent="0.25">
      <c r="A1209" s="7">
        <v>1204</v>
      </c>
      <c r="B1209" s="7" t="str">
        <f>"200802007013"</f>
        <v>200802007013</v>
      </c>
    </row>
    <row r="1210" spans="1:2" x14ac:dyDescent="0.25">
      <c r="A1210" s="7">
        <v>1205</v>
      </c>
      <c r="B1210" s="7" t="str">
        <f>"201511020605"</f>
        <v>201511020605</v>
      </c>
    </row>
    <row r="1211" spans="1:2" x14ac:dyDescent="0.25">
      <c r="A1211" s="7">
        <v>1206</v>
      </c>
      <c r="B1211" s="7" t="str">
        <f>"201511011244"</f>
        <v>201511011244</v>
      </c>
    </row>
    <row r="1212" spans="1:2" x14ac:dyDescent="0.25">
      <c r="A1212" s="7">
        <v>1207</v>
      </c>
      <c r="B1212" s="7" t="str">
        <f>"00285152"</f>
        <v>00285152</v>
      </c>
    </row>
    <row r="1213" spans="1:2" x14ac:dyDescent="0.25">
      <c r="A1213" s="7">
        <v>1208</v>
      </c>
      <c r="B1213" s="7" t="str">
        <f>"00638047"</f>
        <v>00638047</v>
      </c>
    </row>
    <row r="1214" spans="1:2" x14ac:dyDescent="0.25">
      <c r="A1214" s="7">
        <v>1209</v>
      </c>
      <c r="B1214" s="7" t="str">
        <f>"00857983"</f>
        <v>00857983</v>
      </c>
    </row>
    <row r="1215" spans="1:2" x14ac:dyDescent="0.25">
      <c r="A1215" s="7">
        <v>1210</v>
      </c>
      <c r="B1215" s="7" t="str">
        <f>"00051157"</f>
        <v>00051157</v>
      </c>
    </row>
    <row r="1216" spans="1:2" x14ac:dyDescent="0.25">
      <c r="A1216" s="7">
        <v>1211</v>
      </c>
      <c r="B1216" s="7" t="str">
        <f>"00703083"</f>
        <v>00703083</v>
      </c>
    </row>
    <row r="1217" spans="1:2" x14ac:dyDescent="0.25">
      <c r="A1217" s="7">
        <v>1212</v>
      </c>
      <c r="B1217" s="7" t="str">
        <f>"00841250"</f>
        <v>00841250</v>
      </c>
    </row>
    <row r="1218" spans="1:2" x14ac:dyDescent="0.25">
      <c r="A1218" s="7">
        <v>1213</v>
      </c>
      <c r="B1218" s="7" t="str">
        <f>"00065136"</f>
        <v>00065136</v>
      </c>
    </row>
    <row r="1219" spans="1:2" x14ac:dyDescent="0.25">
      <c r="A1219" s="7">
        <v>1214</v>
      </c>
      <c r="B1219" s="7" t="str">
        <f>"00770406"</f>
        <v>00770406</v>
      </c>
    </row>
    <row r="1220" spans="1:2" x14ac:dyDescent="0.25">
      <c r="A1220" s="7">
        <v>1215</v>
      </c>
      <c r="B1220" s="7" t="str">
        <f>"00144344"</f>
        <v>00144344</v>
      </c>
    </row>
    <row r="1221" spans="1:2" x14ac:dyDescent="0.25">
      <c r="A1221" s="7">
        <v>1216</v>
      </c>
      <c r="B1221" s="7" t="str">
        <f>"00873496"</f>
        <v>00873496</v>
      </c>
    </row>
    <row r="1222" spans="1:2" x14ac:dyDescent="0.25">
      <c r="A1222" s="7">
        <v>1217</v>
      </c>
      <c r="B1222" s="7" t="str">
        <f>"00653545"</f>
        <v>00653545</v>
      </c>
    </row>
    <row r="1223" spans="1:2" x14ac:dyDescent="0.25">
      <c r="A1223" s="7">
        <v>1218</v>
      </c>
      <c r="B1223" s="7" t="str">
        <f>"00873923"</f>
        <v>00873923</v>
      </c>
    </row>
    <row r="1224" spans="1:2" x14ac:dyDescent="0.25">
      <c r="A1224" s="7">
        <v>1219</v>
      </c>
      <c r="B1224" s="7" t="str">
        <f>"00405069"</f>
        <v>00405069</v>
      </c>
    </row>
    <row r="1225" spans="1:2" x14ac:dyDescent="0.25">
      <c r="A1225" s="7">
        <v>1220</v>
      </c>
      <c r="B1225" s="7" t="str">
        <f>"00202602"</f>
        <v>00202602</v>
      </c>
    </row>
    <row r="1226" spans="1:2" x14ac:dyDescent="0.25">
      <c r="A1226" s="7">
        <v>1221</v>
      </c>
      <c r="B1226" s="7" t="str">
        <f>"00365874"</f>
        <v>00365874</v>
      </c>
    </row>
    <row r="1227" spans="1:2" x14ac:dyDescent="0.25">
      <c r="A1227" s="7">
        <v>1222</v>
      </c>
      <c r="B1227" s="7" t="str">
        <f>"00284942"</f>
        <v>00284942</v>
      </c>
    </row>
    <row r="1228" spans="1:2" x14ac:dyDescent="0.25">
      <c r="A1228" s="7">
        <v>1223</v>
      </c>
      <c r="B1228" s="7" t="str">
        <f>"00410732"</f>
        <v>00410732</v>
      </c>
    </row>
    <row r="1229" spans="1:2" x14ac:dyDescent="0.25">
      <c r="A1229" s="7">
        <v>1224</v>
      </c>
      <c r="B1229" s="7" t="str">
        <f>"00664191"</f>
        <v>00664191</v>
      </c>
    </row>
    <row r="1230" spans="1:2" x14ac:dyDescent="0.25">
      <c r="A1230" s="7">
        <v>1225</v>
      </c>
      <c r="B1230" s="7" t="str">
        <f>"00504087"</f>
        <v>00504087</v>
      </c>
    </row>
    <row r="1231" spans="1:2" x14ac:dyDescent="0.25">
      <c r="A1231" s="7">
        <v>1226</v>
      </c>
      <c r="B1231" s="7" t="str">
        <f>"00186786"</f>
        <v>00186786</v>
      </c>
    </row>
    <row r="1232" spans="1:2" x14ac:dyDescent="0.25">
      <c r="A1232" s="7">
        <v>1227</v>
      </c>
      <c r="B1232" s="7" t="str">
        <f>"00540727"</f>
        <v>00540727</v>
      </c>
    </row>
    <row r="1233" spans="1:2" x14ac:dyDescent="0.25">
      <c r="A1233" s="7">
        <v>1228</v>
      </c>
      <c r="B1233" s="7" t="str">
        <f>"00876015"</f>
        <v>00876015</v>
      </c>
    </row>
    <row r="1234" spans="1:2" x14ac:dyDescent="0.25">
      <c r="A1234" s="7">
        <v>1229</v>
      </c>
      <c r="B1234" s="7" t="str">
        <f>"00876597"</f>
        <v>00876597</v>
      </c>
    </row>
    <row r="1235" spans="1:2" x14ac:dyDescent="0.25">
      <c r="A1235" s="7">
        <v>1230</v>
      </c>
      <c r="B1235" s="7" t="str">
        <f>"00535022"</f>
        <v>00535022</v>
      </c>
    </row>
    <row r="1236" spans="1:2" x14ac:dyDescent="0.25">
      <c r="A1236" s="7">
        <v>1231</v>
      </c>
      <c r="B1236" s="7" t="str">
        <f>"201406012463"</f>
        <v>201406012463</v>
      </c>
    </row>
    <row r="1237" spans="1:2" x14ac:dyDescent="0.25">
      <c r="A1237" s="7">
        <v>1232</v>
      </c>
      <c r="B1237" s="7" t="str">
        <f>"00872510"</f>
        <v>00872510</v>
      </c>
    </row>
    <row r="1238" spans="1:2" x14ac:dyDescent="0.25">
      <c r="A1238" s="7">
        <v>1233</v>
      </c>
      <c r="B1238" s="7" t="str">
        <f>"00874588"</f>
        <v>00874588</v>
      </c>
    </row>
    <row r="1239" spans="1:2" x14ac:dyDescent="0.25">
      <c r="A1239" s="7">
        <v>1234</v>
      </c>
      <c r="B1239" s="7" t="str">
        <f>"00405285"</f>
        <v>00405285</v>
      </c>
    </row>
    <row r="1240" spans="1:2" x14ac:dyDescent="0.25">
      <c r="A1240" s="7">
        <v>1235</v>
      </c>
      <c r="B1240" s="7" t="str">
        <f>"00306080"</f>
        <v>00306080</v>
      </c>
    </row>
    <row r="1241" spans="1:2" x14ac:dyDescent="0.25">
      <c r="A1241" s="7">
        <v>1236</v>
      </c>
      <c r="B1241" s="7" t="str">
        <f>"00812940"</f>
        <v>00812940</v>
      </c>
    </row>
    <row r="1242" spans="1:2" x14ac:dyDescent="0.25">
      <c r="A1242" s="7">
        <v>1237</v>
      </c>
      <c r="B1242" s="7" t="str">
        <f>"00433750"</f>
        <v>00433750</v>
      </c>
    </row>
    <row r="1243" spans="1:2" x14ac:dyDescent="0.25">
      <c r="A1243" s="7">
        <v>1238</v>
      </c>
      <c r="B1243" s="7" t="str">
        <f>"200801000099"</f>
        <v>200801000099</v>
      </c>
    </row>
    <row r="1244" spans="1:2" x14ac:dyDescent="0.25">
      <c r="A1244" s="7">
        <v>1239</v>
      </c>
      <c r="B1244" s="7" t="str">
        <f>"00041135"</f>
        <v>00041135</v>
      </c>
    </row>
    <row r="1245" spans="1:2" x14ac:dyDescent="0.25">
      <c r="A1245" s="7">
        <v>1240</v>
      </c>
      <c r="B1245" s="7" t="str">
        <f>"00196626"</f>
        <v>00196626</v>
      </c>
    </row>
    <row r="1246" spans="1:2" x14ac:dyDescent="0.25">
      <c r="A1246" s="7">
        <v>1241</v>
      </c>
      <c r="B1246" s="7" t="str">
        <f>"00703836"</f>
        <v>00703836</v>
      </c>
    </row>
    <row r="1247" spans="1:2" x14ac:dyDescent="0.25">
      <c r="A1247" s="7">
        <v>1242</v>
      </c>
      <c r="B1247" s="7" t="str">
        <f>"00735754"</f>
        <v>00735754</v>
      </c>
    </row>
    <row r="1248" spans="1:2" x14ac:dyDescent="0.25">
      <c r="A1248" s="7">
        <v>1243</v>
      </c>
      <c r="B1248" s="7" t="str">
        <f>"00323396"</f>
        <v>00323396</v>
      </c>
    </row>
    <row r="1249" spans="1:2" x14ac:dyDescent="0.25">
      <c r="A1249" s="7">
        <v>1244</v>
      </c>
      <c r="B1249" s="7" t="str">
        <f>"00176322"</f>
        <v>00176322</v>
      </c>
    </row>
    <row r="1250" spans="1:2" x14ac:dyDescent="0.25">
      <c r="A1250" s="7">
        <v>1245</v>
      </c>
      <c r="B1250" s="7" t="str">
        <f>"00380576"</f>
        <v>00380576</v>
      </c>
    </row>
    <row r="1251" spans="1:2" x14ac:dyDescent="0.25">
      <c r="A1251" s="7">
        <v>1246</v>
      </c>
      <c r="B1251" s="7" t="str">
        <f>"00870807"</f>
        <v>00870807</v>
      </c>
    </row>
    <row r="1252" spans="1:2" x14ac:dyDescent="0.25">
      <c r="A1252" s="7">
        <v>1247</v>
      </c>
      <c r="B1252" s="7" t="str">
        <f>"00874519"</f>
        <v>00874519</v>
      </c>
    </row>
    <row r="1253" spans="1:2" x14ac:dyDescent="0.25">
      <c r="A1253" s="7">
        <v>1248</v>
      </c>
      <c r="B1253" s="7" t="str">
        <f>"00183789"</f>
        <v>00183789</v>
      </c>
    </row>
    <row r="1254" spans="1:2" x14ac:dyDescent="0.25">
      <c r="A1254" s="7">
        <v>1249</v>
      </c>
      <c r="B1254" s="7" t="str">
        <f>"00196499"</f>
        <v>00196499</v>
      </c>
    </row>
    <row r="1255" spans="1:2" x14ac:dyDescent="0.25">
      <c r="A1255" s="7">
        <v>1250</v>
      </c>
      <c r="B1255" s="7" t="str">
        <f>"00831329"</f>
        <v>00831329</v>
      </c>
    </row>
    <row r="1256" spans="1:2" x14ac:dyDescent="0.25">
      <c r="A1256" s="7">
        <v>1251</v>
      </c>
      <c r="B1256" s="7" t="str">
        <f>"00455598"</f>
        <v>00455598</v>
      </c>
    </row>
    <row r="1257" spans="1:2" x14ac:dyDescent="0.25">
      <c r="A1257" s="7">
        <v>1252</v>
      </c>
      <c r="B1257" s="7" t="str">
        <f>"00872746"</f>
        <v>00872746</v>
      </c>
    </row>
    <row r="1258" spans="1:2" x14ac:dyDescent="0.25">
      <c r="A1258" s="7">
        <v>1253</v>
      </c>
      <c r="B1258" s="7" t="str">
        <f>"00709752"</f>
        <v>00709752</v>
      </c>
    </row>
    <row r="1259" spans="1:2" x14ac:dyDescent="0.25">
      <c r="A1259" s="7">
        <v>1254</v>
      </c>
      <c r="B1259" s="7" t="str">
        <f>"201511023855"</f>
        <v>201511023855</v>
      </c>
    </row>
    <row r="1260" spans="1:2" x14ac:dyDescent="0.25">
      <c r="A1260" s="7">
        <v>1255</v>
      </c>
      <c r="B1260" s="7" t="str">
        <f>"00874699"</f>
        <v>00874699</v>
      </c>
    </row>
    <row r="1261" spans="1:2" x14ac:dyDescent="0.25">
      <c r="A1261" s="7">
        <v>1256</v>
      </c>
      <c r="B1261" s="7" t="str">
        <f>"00715701"</f>
        <v>00715701</v>
      </c>
    </row>
    <row r="1262" spans="1:2" x14ac:dyDescent="0.25">
      <c r="A1262" s="7">
        <v>1257</v>
      </c>
      <c r="B1262" s="7" t="str">
        <f>"00155400"</f>
        <v>00155400</v>
      </c>
    </row>
    <row r="1263" spans="1:2" x14ac:dyDescent="0.25">
      <c r="A1263" s="7">
        <v>1258</v>
      </c>
      <c r="B1263" s="7" t="str">
        <f>"00279177"</f>
        <v>00279177</v>
      </c>
    </row>
    <row r="1264" spans="1:2" x14ac:dyDescent="0.25">
      <c r="A1264" s="7">
        <v>1259</v>
      </c>
      <c r="B1264" s="7" t="str">
        <f>"00874280"</f>
        <v>00874280</v>
      </c>
    </row>
    <row r="1265" spans="1:2" x14ac:dyDescent="0.25">
      <c r="A1265" s="7">
        <v>1260</v>
      </c>
      <c r="B1265" s="7" t="str">
        <f>"00379356"</f>
        <v>00379356</v>
      </c>
    </row>
    <row r="1266" spans="1:2" x14ac:dyDescent="0.25">
      <c r="A1266" s="7">
        <v>1261</v>
      </c>
      <c r="B1266" s="7" t="str">
        <f>"00264069"</f>
        <v>00264069</v>
      </c>
    </row>
    <row r="1267" spans="1:2" x14ac:dyDescent="0.25">
      <c r="A1267" s="7">
        <v>1262</v>
      </c>
      <c r="B1267" s="7" t="str">
        <f>"00874951"</f>
        <v>00874951</v>
      </c>
    </row>
    <row r="1268" spans="1:2" x14ac:dyDescent="0.25">
      <c r="A1268" s="7">
        <v>1263</v>
      </c>
      <c r="B1268" s="7" t="str">
        <f>"201604004850"</f>
        <v>201604004850</v>
      </c>
    </row>
    <row r="1269" spans="1:2" x14ac:dyDescent="0.25">
      <c r="A1269" s="7">
        <v>1264</v>
      </c>
      <c r="B1269" s="7" t="str">
        <f>"201406006306"</f>
        <v>201406006306</v>
      </c>
    </row>
    <row r="1270" spans="1:2" x14ac:dyDescent="0.25">
      <c r="A1270" s="7">
        <v>1265</v>
      </c>
      <c r="B1270" s="7" t="str">
        <f>"201511014890"</f>
        <v>201511014890</v>
      </c>
    </row>
    <row r="1271" spans="1:2" x14ac:dyDescent="0.25">
      <c r="A1271" s="7">
        <v>1266</v>
      </c>
      <c r="B1271" s="7" t="str">
        <f>"00533764"</f>
        <v>00533764</v>
      </c>
    </row>
    <row r="1272" spans="1:2" x14ac:dyDescent="0.25">
      <c r="A1272" s="7">
        <v>1267</v>
      </c>
      <c r="B1272" s="7" t="str">
        <f>"00321916"</f>
        <v>00321916</v>
      </c>
    </row>
    <row r="1273" spans="1:2" x14ac:dyDescent="0.25">
      <c r="A1273" s="7">
        <v>1268</v>
      </c>
      <c r="B1273" s="7" t="str">
        <f>"00095282"</f>
        <v>00095282</v>
      </c>
    </row>
    <row r="1274" spans="1:2" x14ac:dyDescent="0.25">
      <c r="A1274" s="7">
        <v>1269</v>
      </c>
      <c r="B1274" s="7" t="str">
        <f>"00162149"</f>
        <v>00162149</v>
      </c>
    </row>
    <row r="1275" spans="1:2" x14ac:dyDescent="0.25">
      <c r="A1275" s="7">
        <v>1270</v>
      </c>
      <c r="B1275" s="7" t="str">
        <f>"00746789"</f>
        <v>00746789</v>
      </c>
    </row>
    <row r="1276" spans="1:2" x14ac:dyDescent="0.25">
      <c r="A1276" s="7">
        <v>1271</v>
      </c>
      <c r="B1276" s="7" t="str">
        <f>"00778642"</f>
        <v>00778642</v>
      </c>
    </row>
    <row r="1277" spans="1:2" x14ac:dyDescent="0.25">
      <c r="A1277" s="7">
        <v>1272</v>
      </c>
      <c r="B1277" s="7" t="str">
        <f>"00358362"</f>
        <v>00358362</v>
      </c>
    </row>
    <row r="1278" spans="1:2" x14ac:dyDescent="0.25">
      <c r="A1278" s="7">
        <v>1273</v>
      </c>
      <c r="B1278" s="7" t="str">
        <f>"200806000858"</f>
        <v>200806000858</v>
      </c>
    </row>
    <row r="1279" spans="1:2" x14ac:dyDescent="0.25">
      <c r="A1279" s="7">
        <v>1274</v>
      </c>
      <c r="B1279" s="7" t="str">
        <f>"00672125"</f>
        <v>00672125</v>
      </c>
    </row>
    <row r="1280" spans="1:2" x14ac:dyDescent="0.25">
      <c r="A1280" s="7">
        <v>1275</v>
      </c>
      <c r="B1280" s="7" t="str">
        <f>"00374981"</f>
        <v>00374981</v>
      </c>
    </row>
    <row r="1281" spans="1:2" x14ac:dyDescent="0.25">
      <c r="A1281" s="7">
        <v>1276</v>
      </c>
      <c r="B1281" s="7" t="str">
        <f>"00699655"</f>
        <v>00699655</v>
      </c>
    </row>
    <row r="1282" spans="1:2" x14ac:dyDescent="0.25">
      <c r="A1282" s="7">
        <v>1277</v>
      </c>
      <c r="B1282" s="7" t="str">
        <f>"00874269"</f>
        <v>00874269</v>
      </c>
    </row>
    <row r="1283" spans="1:2" x14ac:dyDescent="0.25">
      <c r="A1283" s="7">
        <v>1278</v>
      </c>
      <c r="B1283" s="7" t="str">
        <f>"00743564"</f>
        <v>00743564</v>
      </c>
    </row>
    <row r="1284" spans="1:2" x14ac:dyDescent="0.25">
      <c r="A1284" s="7">
        <v>1279</v>
      </c>
      <c r="B1284" s="7" t="str">
        <f>"00537839"</f>
        <v>00537839</v>
      </c>
    </row>
    <row r="1285" spans="1:2" x14ac:dyDescent="0.25">
      <c r="A1285" s="7">
        <v>1280</v>
      </c>
      <c r="B1285" s="7" t="str">
        <f>"00049533"</f>
        <v>00049533</v>
      </c>
    </row>
    <row r="1286" spans="1:2" x14ac:dyDescent="0.25">
      <c r="A1286" s="7">
        <v>1281</v>
      </c>
      <c r="B1286" s="7" t="str">
        <f>"200801007415"</f>
        <v>200801007415</v>
      </c>
    </row>
    <row r="1287" spans="1:2" x14ac:dyDescent="0.25">
      <c r="A1287" s="7">
        <v>1282</v>
      </c>
      <c r="B1287" s="7" t="str">
        <f>"00359387"</f>
        <v>00359387</v>
      </c>
    </row>
    <row r="1288" spans="1:2" x14ac:dyDescent="0.25">
      <c r="A1288" s="7">
        <v>1283</v>
      </c>
      <c r="B1288" s="7" t="str">
        <f>"00197174"</f>
        <v>00197174</v>
      </c>
    </row>
    <row r="1289" spans="1:2" x14ac:dyDescent="0.25">
      <c r="A1289" s="7">
        <v>1284</v>
      </c>
      <c r="B1289" s="7" t="str">
        <f>"00259088"</f>
        <v>00259088</v>
      </c>
    </row>
    <row r="1290" spans="1:2" x14ac:dyDescent="0.25">
      <c r="A1290" s="7">
        <v>1285</v>
      </c>
      <c r="B1290" s="7" t="str">
        <f>"00410032"</f>
        <v>00410032</v>
      </c>
    </row>
    <row r="1291" spans="1:2" x14ac:dyDescent="0.25">
      <c r="A1291" s="7">
        <v>1286</v>
      </c>
      <c r="B1291" s="7" t="str">
        <f>"00871102"</f>
        <v>00871102</v>
      </c>
    </row>
    <row r="1292" spans="1:2" x14ac:dyDescent="0.25">
      <c r="A1292" s="7">
        <v>1287</v>
      </c>
      <c r="B1292" s="7" t="str">
        <f>"00680132"</f>
        <v>00680132</v>
      </c>
    </row>
    <row r="1293" spans="1:2" x14ac:dyDescent="0.25">
      <c r="A1293" s="7">
        <v>1288</v>
      </c>
      <c r="B1293" s="7" t="str">
        <f>"00089207"</f>
        <v>00089207</v>
      </c>
    </row>
    <row r="1294" spans="1:2" x14ac:dyDescent="0.25">
      <c r="A1294" s="7">
        <v>1289</v>
      </c>
      <c r="B1294" s="7" t="str">
        <f>"00423273"</f>
        <v>00423273</v>
      </c>
    </row>
    <row r="1295" spans="1:2" x14ac:dyDescent="0.25">
      <c r="A1295" s="7">
        <v>1290</v>
      </c>
      <c r="B1295" s="7" t="str">
        <f>"00509213"</f>
        <v>00509213</v>
      </c>
    </row>
    <row r="1296" spans="1:2" x14ac:dyDescent="0.25">
      <c r="A1296" s="7">
        <v>1291</v>
      </c>
      <c r="B1296" s="7" t="str">
        <f>"00492783"</f>
        <v>00492783</v>
      </c>
    </row>
    <row r="1297" spans="1:2" x14ac:dyDescent="0.25">
      <c r="A1297" s="7">
        <v>1292</v>
      </c>
      <c r="B1297" s="7" t="str">
        <f>"00039120"</f>
        <v>00039120</v>
      </c>
    </row>
    <row r="1298" spans="1:2" x14ac:dyDescent="0.25">
      <c r="A1298" s="7">
        <v>1293</v>
      </c>
      <c r="B1298" s="7" t="str">
        <f>"00029429"</f>
        <v>00029429</v>
      </c>
    </row>
    <row r="1299" spans="1:2" x14ac:dyDescent="0.25">
      <c r="A1299" s="7">
        <v>1294</v>
      </c>
      <c r="B1299" s="7" t="str">
        <f>"00773446"</f>
        <v>00773446</v>
      </c>
    </row>
    <row r="1300" spans="1:2" x14ac:dyDescent="0.25">
      <c r="A1300" s="7">
        <v>1295</v>
      </c>
      <c r="B1300" s="7" t="str">
        <f>"00086929"</f>
        <v>00086929</v>
      </c>
    </row>
    <row r="1301" spans="1:2" x14ac:dyDescent="0.25">
      <c r="A1301" s="7">
        <v>1296</v>
      </c>
      <c r="B1301" s="7" t="str">
        <f>"00555199"</f>
        <v>00555199</v>
      </c>
    </row>
    <row r="1302" spans="1:2" x14ac:dyDescent="0.25">
      <c r="A1302" s="7">
        <v>1297</v>
      </c>
      <c r="B1302" s="7" t="str">
        <f>"00020116"</f>
        <v>00020116</v>
      </c>
    </row>
    <row r="1303" spans="1:2" x14ac:dyDescent="0.25">
      <c r="A1303" s="7">
        <v>1298</v>
      </c>
      <c r="B1303" s="7" t="str">
        <f>"00194704"</f>
        <v>00194704</v>
      </c>
    </row>
    <row r="1304" spans="1:2" x14ac:dyDescent="0.25">
      <c r="A1304" s="7">
        <v>1299</v>
      </c>
      <c r="B1304" s="7" t="str">
        <f>"00735760"</f>
        <v>00735760</v>
      </c>
    </row>
    <row r="1305" spans="1:2" x14ac:dyDescent="0.25">
      <c r="A1305" s="7">
        <v>1300</v>
      </c>
      <c r="B1305" s="7" t="str">
        <f>"201511020238"</f>
        <v>201511020238</v>
      </c>
    </row>
    <row r="1306" spans="1:2" x14ac:dyDescent="0.25">
      <c r="A1306" s="7">
        <v>1301</v>
      </c>
      <c r="B1306" s="7" t="str">
        <f>"00565258"</f>
        <v>00565258</v>
      </c>
    </row>
    <row r="1307" spans="1:2" x14ac:dyDescent="0.25">
      <c r="A1307" s="7">
        <v>1302</v>
      </c>
      <c r="B1307" s="7" t="str">
        <f>"00847803"</f>
        <v>00847803</v>
      </c>
    </row>
    <row r="1308" spans="1:2" x14ac:dyDescent="0.25">
      <c r="A1308" s="7">
        <v>1303</v>
      </c>
      <c r="B1308" s="7" t="str">
        <f>"00073300"</f>
        <v>00073300</v>
      </c>
    </row>
    <row r="1309" spans="1:2" x14ac:dyDescent="0.25">
      <c r="A1309" s="7">
        <v>1304</v>
      </c>
      <c r="B1309" s="7" t="str">
        <f>"00873369"</f>
        <v>00873369</v>
      </c>
    </row>
    <row r="1310" spans="1:2" x14ac:dyDescent="0.25">
      <c r="A1310" s="7">
        <v>1305</v>
      </c>
      <c r="B1310" s="7" t="str">
        <f>"00748973"</f>
        <v>00748973</v>
      </c>
    </row>
    <row r="1311" spans="1:2" x14ac:dyDescent="0.25">
      <c r="A1311" s="7">
        <v>1306</v>
      </c>
      <c r="B1311" s="7" t="str">
        <f>"200802011571"</f>
        <v>200802011571</v>
      </c>
    </row>
    <row r="1312" spans="1:2" x14ac:dyDescent="0.25">
      <c r="A1312" s="7">
        <v>1307</v>
      </c>
      <c r="B1312" s="7" t="str">
        <f>"00358052"</f>
        <v>00358052</v>
      </c>
    </row>
    <row r="1313" spans="1:2" x14ac:dyDescent="0.25">
      <c r="A1313" s="7">
        <v>1308</v>
      </c>
      <c r="B1313" s="7" t="str">
        <f>"201511017294"</f>
        <v>201511017294</v>
      </c>
    </row>
    <row r="1314" spans="1:2" x14ac:dyDescent="0.25">
      <c r="A1314" s="7">
        <v>1309</v>
      </c>
      <c r="B1314" s="7" t="str">
        <f>"00749071"</f>
        <v>00749071</v>
      </c>
    </row>
    <row r="1315" spans="1:2" x14ac:dyDescent="0.25">
      <c r="A1315" s="7">
        <v>1310</v>
      </c>
      <c r="B1315" s="7" t="str">
        <f>"00555394"</f>
        <v>00555394</v>
      </c>
    </row>
    <row r="1316" spans="1:2" x14ac:dyDescent="0.25">
      <c r="A1316" s="7">
        <v>1311</v>
      </c>
      <c r="B1316" s="7" t="str">
        <f>"00400882"</f>
        <v>00400882</v>
      </c>
    </row>
    <row r="1317" spans="1:2" x14ac:dyDescent="0.25">
      <c r="A1317" s="7">
        <v>1312</v>
      </c>
      <c r="B1317" s="7" t="str">
        <f>"00269371"</f>
        <v>00269371</v>
      </c>
    </row>
    <row r="1318" spans="1:2" x14ac:dyDescent="0.25">
      <c r="A1318" s="7">
        <v>1313</v>
      </c>
      <c r="B1318" s="7" t="str">
        <f>"00451350"</f>
        <v>00451350</v>
      </c>
    </row>
    <row r="1319" spans="1:2" x14ac:dyDescent="0.25">
      <c r="A1319" s="7">
        <v>1314</v>
      </c>
      <c r="B1319" s="7" t="str">
        <f>"00040516"</f>
        <v>00040516</v>
      </c>
    </row>
    <row r="1320" spans="1:2" x14ac:dyDescent="0.25">
      <c r="A1320" s="7">
        <v>1315</v>
      </c>
      <c r="B1320" s="7" t="str">
        <f>"00872293"</f>
        <v>00872293</v>
      </c>
    </row>
    <row r="1321" spans="1:2" x14ac:dyDescent="0.25">
      <c r="A1321" s="7">
        <v>1316</v>
      </c>
      <c r="B1321" s="7" t="str">
        <f>"00274641"</f>
        <v>00274641</v>
      </c>
    </row>
    <row r="1322" spans="1:2" x14ac:dyDescent="0.25">
      <c r="A1322" s="7">
        <v>1317</v>
      </c>
      <c r="B1322" s="7" t="str">
        <f>"00800245"</f>
        <v>00800245</v>
      </c>
    </row>
    <row r="1323" spans="1:2" x14ac:dyDescent="0.25">
      <c r="A1323" s="7">
        <v>1318</v>
      </c>
      <c r="B1323" s="7" t="str">
        <f>"00355029"</f>
        <v>00355029</v>
      </c>
    </row>
    <row r="1324" spans="1:2" x14ac:dyDescent="0.25">
      <c r="A1324" s="7">
        <v>1319</v>
      </c>
      <c r="B1324" s="7" t="str">
        <f>"201511006659"</f>
        <v>201511006659</v>
      </c>
    </row>
    <row r="1325" spans="1:2" x14ac:dyDescent="0.25">
      <c r="A1325" s="7">
        <v>1320</v>
      </c>
      <c r="B1325" s="7" t="str">
        <f>"200802006731"</f>
        <v>200802006731</v>
      </c>
    </row>
    <row r="1326" spans="1:2" x14ac:dyDescent="0.25">
      <c r="A1326" s="7">
        <v>1321</v>
      </c>
      <c r="B1326" s="7" t="str">
        <f>"00875111"</f>
        <v>00875111</v>
      </c>
    </row>
    <row r="1327" spans="1:2" x14ac:dyDescent="0.25">
      <c r="A1327" s="7">
        <v>1322</v>
      </c>
      <c r="B1327" s="7" t="str">
        <f>"00122369"</f>
        <v>00122369</v>
      </c>
    </row>
    <row r="1328" spans="1:2" x14ac:dyDescent="0.25">
      <c r="A1328" s="7">
        <v>1323</v>
      </c>
      <c r="B1328" s="7" t="str">
        <f>"00804614"</f>
        <v>00804614</v>
      </c>
    </row>
    <row r="1329" spans="1:2" x14ac:dyDescent="0.25">
      <c r="A1329" s="7">
        <v>1324</v>
      </c>
      <c r="B1329" s="7" t="str">
        <f>"00419712"</f>
        <v>00419712</v>
      </c>
    </row>
    <row r="1330" spans="1:2" x14ac:dyDescent="0.25">
      <c r="A1330" s="7">
        <v>1325</v>
      </c>
      <c r="B1330" s="7" t="str">
        <f>"00873249"</f>
        <v>00873249</v>
      </c>
    </row>
    <row r="1331" spans="1:2" x14ac:dyDescent="0.25">
      <c r="A1331" s="7">
        <v>1326</v>
      </c>
      <c r="B1331" s="7" t="str">
        <f>"201406007036"</f>
        <v>201406007036</v>
      </c>
    </row>
    <row r="1332" spans="1:2" x14ac:dyDescent="0.25">
      <c r="A1332" s="7">
        <v>1327</v>
      </c>
      <c r="B1332" s="7" t="str">
        <f>"00232859"</f>
        <v>00232859</v>
      </c>
    </row>
    <row r="1333" spans="1:2" x14ac:dyDescent="0.25">
      <c r="A1333" s="7">
        <v>1328</v>
      </c>
      <c r="B1333" s="7" t="str">
        <f>"200803001007"</f>
        <v>200803001007</v>
      </c>
    </row>
    <row r="1334" spans="1:2" x14ac:dyDescent="0.25">
      <c r="A1334" s="7">
        <v>1329</v>
      </c>
      <c r="B1334" s="7" t="str">
        <f>"00358775"</f>
        <v>00358775</v>
      </c>
    </row>
    <row r="1335" spans="1:2" x14ac:dyDescent="0.25">
      <c r="A1335" s="7">
        <v>1330</v>
      </c>
      <c r="B1335" s="7" t="str">
        <f>"00310932"</f>
        <v>00310932</v>
      </c>
    </row>
    <row r="1336" spans="1:2" x14ac:dyDescent="0.25">
      <c r="A1336" s="7">
        <v>1331</v>
      </c>
      <c r="B1336" s="7" t="str">
        <f>"00699741"</f>
        <v>00699741</v>
      </c>
    </row>
    <row r="1337" spans="1:2" x14ac:dyDescent="0.25">
      <c r="A1337" s="7">
        <v>1332</v>
      </c>
      <c r="B1337" s="7" t="str">
        <f>"00423405"</f>
        <v>00423405</v>
      </c>
    </row>
    <row r="1338" spans="1:2" x14ac:dyDescent="0.25">
      <c r="A1338" s="7">
        <v>1333</v>
      </c>
      <c r="B1338" s="7" t="str">
        <f>"00846373"</f>
        <v>00846373</v>
      </c>
    </row>
    <row r="1339" spans="1:2" x14ac:dyDescent="0.25">
      <c r="A1339" s="7">
        <v>1334</v>
      </c>
      <c r="B1339" s="7" t="str">
        <f>"00674810"</f>
        <v>00674810</v>
      </c>
    </row>
    <row r="1340" spans="1:2" x14ac:dyDescent="0.25">
      <c r="A1340" s="7">
        <v>1335</v>
      </c>
      <c r="B1340" s="7" t="str">
        <f>"00310402"</f>
        <v>00310402</v>
      </c>
    </row>
    <row r="1341" spans="1:2" x14ac:dyDescent="0.25">
      <c r="A1341" s="7">
        <v>1336</v>
      </c>
      <c r="B1341" s="7" t="str">
        <f>"201406002971"</f>
        <v>201406002971</v>
      </c>
    </row>
    <row r="1342" spans="1:2" x14ac:dyDescent="0.25">
      <c r="A1342" s="7">
        <v>1337</v>
      </c>
      <c r="B1342" s="7" t="str">
        <f>"00199137"</f>
        <v>00199137</v>
      </c>
    </row>
    <row r="1343" spans="1:2" x14ac:dyDescent="0.25">
      <c r="A1343" s="7">
        <v>1338</v>
      </c>
      <c r="B1343" s="7" t="str">
        <f>"00688630"</f>
        <v>00688630</v>
      </c>
    </row>
    <row r="1344" spans="1:2" x14ac:dyDescent="0.25">
      <c r="A1344" s="7">
        <v>1339</v>
      </c>
      <c r="B1344" s="7" t="str">
        <f>"00537927"</f>
        <v>00537927</v>
      </c>
    </row>
    <row r="1345" spans="1:2" x14ac:dyDescent="0.25">
      <c r="A1345" s="7">
        <v>1340</v>
      </c>
      <c r="B1345" s="7" t="str">
        <f>"00398663"</f>
        <v>00398663</v>
      </c>
    </row>
    <row r="1346" spans="1:2" x14ac:dyDescent="0.25">
      <c r="A1346" s="7">
        <v>1341</v>
      </c>
      <c r="B1346" s="7" t="str">
        <f>"200802001352"</f>
        <v>200802001352</v>
      </c>
    </row>
    <row r="1347" spans="1:2" x14ac:dyDescent="0.25">
      <c r="A1347" s="7">
        <v>1342</v>
      </c>
      <c r="B1347" s="7" t="str">
        <f>"00310302"</f>
        <v>00310302</v>
      </c>
    </row>
    <row r="1348" spans="1:2" x14ac:dyDescent="0.25">
      <c r="A1348" s="7">
        <v>1343</v>
      </c>
      <c r="B1348" s="7" t="str">
        <f>"00263736"</f>
        <v>00263736</v>
      </c>
    </row>
    <row r="1349" spans="1:2" x14ac:dyDescent="0.25">
      <c r="A1349" s="7">
        <v>1344</v>
      </c>
      <c r="B1349" s="7" t="str">
        <f>"201511012639"</f>
        <v>201511012639</v>
      </c>
    </row>
    <row r="1350" spans="1:2" x14ac:dyDescent="0.25">
      <c r="A1350" s="7">
        <v>1345</v>
      </c>
      <c r="B1350" s="7" t="str">
        <f>"00874495"</f>
        <v>00874495</v>
      </c>
    </row>
    <row r="1351" spans="1:2" x14ac:dyDescent="0.25">
      <c r="A1351" s="7">
        <v>1346</v>
      </c>
      <c r="B1351" s="7" t="str">
        <f>"00875716"</f>
        <v>00875716</v>
      </c>
    </row>
    <row r="1352" spans="1:2" x14ac:dyDescent="0.25">
      <c r="A1352" s="7">
        <v>1347</v>
      </c>
      <c r="B1352" s="7" t="str">
        <f>"201401000399"</f>
        <v>201401000399</v>
      </c>
    </row>
    <row r="1353" spans="1:2" x14ac:dyDescent="0.25">
      <c r="A1353" s="7">
        <v>1348</v>
      </c>
      <c r="B1353" s="7" t="str">
        <f>"00874365"</f>
        <v>00874365</v>
      </c>
    </row>
    <row r="1354" spans="1:2" x14ac:dyDescent="0.25">
      <c r="A1354" s="7">
        <v>1349</v>
      </c>
      <c r="B1354" s="7" t="str">
        <f>"00384594"</f>
        <v>00384594</v>
      </c>
    </row>
    <row r="1355" spans="1:2" x14ac:dyDescent="0.25">
      <c r="A1355" s="7">
        <v>1350</v>
      </c>
      <c r="B1355" s="7" t="str">
        <f>"00535104"</f>
        <v>00535104</v>
      </c>
    </row>
    <row r="1356" spans="1:2" x14ac:dyDescent="0.25">
      <c r="A1356" s="7">
        <v>1351</v>
      </c>
      <c r="B1356" s="7" t="str">
        <f>"201511015033"</f>
        <v>201511015033</v>
      </c>
    </row>
    <row r="1357" spans="1:2" x14ac:dyDescent="0.25">
      <c r="A1357" s="7">
        <v>1352</v>
      </c>
      <c r="B1357" s="7" t="str">
        <f>"00314897"</f>
        <v>00314897</v>
      </c>
    </row>
    <row r="1358" spans="1:2" x14ac:dyDescent="0.25">
      <c r="A1358" s="7">
        <v>1353</v>
      </c>
      <c r="B1358" s="7" t="str">
        <f>"00875379"</f>
        <v>00875379</v>
      </c>
    </row>
    <row r="1359" spans="1:2" x14ac:dyDescent="0.25">
      <c r="A1359" s="7">
        <v>1354</v>
      </c>
      <c r="B1359" s="7" t="str">
        <f>"00313852"</f>
        <v>00313852</v>
      </c>
    </row>
    <row r="1360" spans="1:2" x14ac:dyDescent="0.25">
      <c r="A1360" s="7">
        <v>1355</v>
      </c>
      <c r="B1360" s="7" t="str">
        <f>"00187016"</f>
        <v>00187016</v>
      </c>
    </row>
    <row r="1361" spans="1:2" x14ac:dyDescent="0.25">
      <c r="A1361" s="7">
        <v>1356</v>
      </c>
      <c r="B1361" s="7" t="str">
        <f>"00665881"</f>
        <v>00665881</v>
      </c>
    </row>
    <row r="1362" spans="1:2" x14ac:dyDescent="0.25">
      <c r="A1362" s="7">
        <v>1357</v>
      </c>
      <c r="B1362" s="7" t="str">
        <f>"00365979"</f>
        <v>00365979</v>
      </c>
    </row>
    <row r="1363" spans="1:2" x14ac:dyDescent="0.25">
      <c r="A1363" s="7">
        <v>1358</v>
      </c>
      <c r="B1363" s="7" t="str">
        <f>"00763526"</f>
        <v>00763526</v>
      </c>
    </row>
    <row r="1364" spans="1:2" x14ac:dyDescent="0.25">
      <c r="A1364" s="7">
        <v>1359</v>
      </c>
      <c r="B1364" s="7" t="str">
        <f>"00041023"</f>
        <v>00041023</v>
      </c>
    </row>
    <row r="1365" spans="1:2" x14ac:dyDescent="0.25">
      <c r="A1365" s="7">
        <v>1360</v>
      </c>
      <c r="B1365" s="7" t="str">
        <f>"00366177"</f>
        <v>00366177</v>
      </c>
    </row>
    <row r="1366" spans="1:2" x14ac:dyDescent="0.25">
      <c r="A1366" s="7">
        <v>1361</v>
      </c>
      <c r="B1366" s="7" t="str">
        <f>"00440808"</f>
        <v>00440808</v>
      </c>
    </row>
    <row r="1367" spans="1:2" x14ac:dyDescent="0.25">
      <c r="A1367" s="7">
        <v>1362</v>
      </c>
      <c r="B1367" s="7" t="str">
        <f>"00873395"</f>
        <v>00873395</v>
      </c>
    </row>
    <row r="1368" spans="1:2" x14ac:dyDescent="0.25">
      <c r="A1368" s="7">
        <v>1363</v>
      </c>
      <c r="B1368" s="7" t="str">
        <f>"200810000621"</f>
        <v>200810000621</v>
      </c>
    </row>
    <row r="1369" spans="1:2" x14ac:dyDescent="0.25">
      <c r="A1369" s="7">
        <v>1364</v>
      </c>
      <c r="B1369" s="7" t="str">
        <f>"00320538"</f>
        <v>00320538</v>
      </c>
    </row>
    <row r="1370" spans="1:2" x14ac:dyDescent="0.25">
      <c r="A1370" s="7">
        <v>1365</v>
      </c>
      <c r="B1370" s="7" t="str">
        <f>"00726846"</f>
        <v>00726846</v>
      </c>
    </row>
    <row r="1371" spans="1:2" x14ac:dyDescent="0.25">
      <c r="A1371" s="7">
        <v>1366</v>
      </c>
      <c r="B1371" s="7" t="str">
        <f>"00219280"</f>
        <v>00219280</v>
      </c>
    </row>
    <row r="1372" spans="1:2" x14ac:dyDescent="0.25">
      <c r="A1372" s="7">
        <v>1367</v>
      </c>
      <c r="B1372" s="7" t="str">
        <f>"00871918"</f>
        <v>00871918</v>
      </c>
    </row>
    <row r="1373" spans="1:2" x14ac:dyDescent="0.25">
      <c r="A1373" s="7">
        <v>1368</v>
      </c>
      <c r="B1373" s="7" t="str">
        <f>"00163887"</f>
        <v>00163887</v>
      </c>
    </row>
    <row r="1374" spans="1:2" x14ac:dyDescent="0.25">
      <c r="A1374" s="7">
        <v>1369</v>
      </c>
      <c r="B1374" s="7" t="str">
        <f>"00288567"</f>
        <v>00288567</v>
      </c>
    </row>
    <row r="1375" spans="1:2" x14ac:dyDescent="0.25">
      <c r="A1375" s="7">
        <v>1370</v>
      </c>
      <c r="B1375" s="7" t="str">
        <f>"00262091"</f>
        <v>00262091</v>
      </c>
    </row>
    <row r="1376" spans="1:2" x14ac:dyDescent="0.25">
      <c r="A1376" s="7">
        <v>1371</v>
      </c>
      <c r="B1376" s="7" t="str">
        <f>"00183320"</f>
        <v>00183320</v>
      </c>
    </row>
    <row r="1377" spans="1:2" x14ac:dyDescent="0.25">
      <c r="A1377" s="7">
        <v>1372</v>
      </c>
      <c r="B1377" s="7" t="str">
        <f>"00653891"</f>
        <v>00653891</v>
      </c>
    </row>
    <row r="1378" spans="1:2" x14ac:dyDescent="0.25">
      <c r="A1378" s="7">
        <v>1373</v>
      </c>
      <c r="B1378" s="7" t="str">
        <f>"00875274"</f>
        <v>00875274</v>
      </c>
    </row>
    <row r="1379" spans="1:2" x14ac:dyDescent="0.25">
      <c r="A1379" s="7">
        <v>1374</v>
      </c>
      <c r="B1379" s="7" t="str">
        <f>"200802007421"</f>
        <v>200802007421</v>
      </c>
    </row>
    <row r="1380" spans="1:2" x14ac:dyDescent="0.25">
      <c r="A1380" s="7">
        <v>1375</v>
      </c>
      <c r="B1380" s="7" t="str">
        <f>"00676609"</f>
        <v>00676609</v>
      </c>
    </row>
    <row r="1381" spans="1:2" x14ac:dyDescent="0.25">
      <c r="A1381" s="7">
        <v>1376</v>
      </c>
      <c r="B1381" s="7" t="str">
        <f>"00074195"</f>
        <v>00074195</v>
      </c>
    </row>
    <row r="1382" spans="1:2" x14ac:dyDescent="0.25">
      <c r="A1382" s="7">
        <v>1377</v>
      </c>
      <c r="B1382" s="7" t="str">
        <f>"00876393"</f>
        <v>00876393</v>
      </c>
    </row>
    <row r="1383" spans="1:2" x14ac:dyDescent="0.25">
      <c r="A1383" s="7">
        <v>1378</v>
      </c>
      <c r="B1383" s="7" t="str">
        <f>"200810000814"</f>
        <v>200810000814</v>
      </c>
    </row>
    <row r="1384" spans="1:2" x14ac:dyDescent="0.25">
      <c r="A1384" s="7">
        <v>1379</v>
      </c>
      <c r="B1384" s="7" t="str">
        <f>"00183442"</f>
        <v>00183442</v>
      </c>
    </row>
    <row r="1385" spans="1:2" x14ac:dyDescent="0.25">
      <c r="A1385" s="7">
        <v>1380</v>
      </c>
      <c r="B1385" s="7" t="str">
        <f>"00547595"</f>
        <v>00547595</v>
      </c>
    </row>
    <row r="1386" spans="1:2" x14ac:dyDescent="0.25">
      <c r="A1386" s="7">
        <v>1381</v>
      </c>
      <c r="B1386" s="7" t="str">
        <f>"00633842"</f>
        <v>00633842</v>
      </c>
    </row>
    <row r="1387" spans="1:2" x14ac:dyDescent="0.25">
      <c r="A1387" s="7">
        <v>1382</v>
      </c>
      <c r="B1387" s="7" t="str">
        <f>"201406000239"</f>
        <v>201406000239</v>
      </c>
    </row>
    <row r="1388" spans="1:2" x14ac:dyDescent="0.25">
      <c r="A1388" s="7">
        <v>1383</v>
      </c>
      <c r="B1388" s="7" t="str">
        <f>"00286863"</f>
        <v>00286863</v>
      </c>
    </row>
    <row r="1389" spans="1:2" x14ac:dyDescent="0.25">
      <c r="A1389" s="7">
        <v>1384</v>
      </c>
      <c r="B1389" s="7" t="str">
        <f>"201405000656"</f>
        <v>201405000656</v>
      </c>
    </row>
    <row r="1390" spans="1:2" x14ac:dyDescent="0.25">
      <c r="A1390" s="7">
        <v>1385</v>
      </c>
      <c r="B1390" s="7" t="str">
        <f>"00693789"</f>
        <v>00693789</v>
      </c>
    </row>
    <row r="1391" spans="1:2" x14ac:dyDescent="0.25">
      <c r="A1391" s="7">
        <v>1386</v>
      </c>
      <c r="B1391" s="7" t="str">
        <f>"00876341"</f>
        <v>00876341</v>
      </c>
    </row>
    <row r="1392" spans="1:2" x14ac:dyDescent="0.25">
      <c r="A1392" s="7">
        <v>1387</v>
      </c>
      <c r="B1392" s="7" t="str">
        <f>"200712004595"</f>
        <v>200712004595</v>
      </c>
    </row>
    <row r="1393" spans="1:2" x14ac:dyDescent="0.25">
      <c r="A1393" s="7">
        <v>1388</v>
      </c>
      <c r="B1393" s="7" t="str">
        <f>"201406000510"</f>
        <v>201406000510</v>
      </c>
    </row>
    <row r="1394" spans="1:2" x14ac:dyDescent="0.25">
      <c r="A1394" s="7">
        <v>1389</v>
      </c>
      <c r="B1394" s="7" t="str">
        <f>"00197598"</f>
        <v>00197598</v>
      </c>
    </row>
    <row r="1395" spans="1:2" x14ac:dyDescent="0.25">
      <c r="A1395" s="7">
        <v>1390</v>
      </c>
      <c r="B1395" s="7" t="str">
        <f>"00198308"</f>
        <v>00198308</v>
      </c>
    </row>
    <row r="1396" spans="1:2" x14ac:dyDescent="0.25">
      <c r="A1396" s="7">
        <v>1391</v>
      </c>
      <c r="B1396" s="7" t="str">
        <f>"00546866"</f>
        <v>00546866</v>
      </c>
    </row>
    <row r="1397" spans="1:2" x14ac:dyDescent="0.25">
      <c r="A1397" s="7">
        <v>1392</v>
      </c>
      <c r="B1397" s="7" t="str">
        <f>"201406010904"</f>
        <v>201406010904</v>
      </c>
    </row>
    <row r="1398" spans="1:2" x14ac:dyDescent="0.25">
      <c r="A1398" s="7">
        <v>1393</v>
      </c>
      <c r="B1398" s="7" t="str">
        <f>"201406013430"</f>
        <v>201406013430</v>
      </c>
    </row>
    <row r="1399" spans="1:2" x14ac:dyDescent="0.25">
      <c r="A1399" s="7">
        <v>1394</v>
      </c>
      <c r="B1399" s="7" t="str">
        <f>"00875187"</f>
        <v>00875187</v>
      </c>
    </row>
    <row r="1400" spans="1:2" x14ac:dyDescent="0.25">
      <c r="A1400" s="7">
        <v>1395</v>
      </c>
      <c r="B1400" s="7" t="str">
        <f>"00102054"</f>
        <v>00102054</v>
      </c>
    </row>
    <row r="1401" spans="1:2" x14ac:dyDescent="0.25">
      <c r="A1401" s="7">
        <v>1396</v>
      </c>
      <c r="B1401" s="7" t="str">
        <f>"00874677"</f>
        <v>00874677</v>
      </c>
    </row>
    <row r="1402" spans="1:2" x14ac:dyDescent="0.25">
      <c r="A1402" s="7">
        <v>1397</v>
      </c>
      <c r="B1402" s="7" t="str">
        <f>"00444137"</f>
        <v>00444137</v>
      </c>
    </row>
    <row r="1403" spans="1:2" x14ac:dyDescent="0.25">
      <c r="A1403" s="7">
        <v>1398</v>
      </c>
      <c r="B1403" s="7" t="str">
        <f>"201406010913"</f>
        <v>201406010913</v>
      </c>
    </row>
    <row r="1404" spans="1:2" x14ac:dyDescent="0.25">
      <c r="A1404" s="7">
        <v>1399</v>
      </c>
      <c r="B1404" s="7" t="str">
        <f>"00822732"</f>
        <v>00822732</v>
      </c>
    </row>
    <row r="1405" spans="1:2" x14ac:dyDescent="0.25">
      <c r="A1405" s="7">
        <v>1400</v>
      </c>
      <c r="B1405" s="7" t="str">
        <f>"00320771"</f>
        <v>00320771</v>
      </c>
    </row>
    <row r="1406" spans="1:2" x14ac:dyDescent="0.25">
      <c r="A1406" s="7">
        <v>1401</v>
      </c>
      <c r="B1406" s="7" t="str">
        <f>"201504002989"</f>
        <v>201504002989</v>
      </c>
    </row>
    <row r="1407" spans="1:2" x14ac:dyDescent="0.25">
      <c r="A1407" s="7">
        <v>1402</v>
      </c>
      <c r="B1407" s="7" t="str">
        <f>"00767437"</f>
        <v>00767437</v>
      </c>
    </row>
    <row r="1408" spans="1:2" x14ac:dyDescent="0.25">
      <c r="A1408" s="7">
        <v>1403</v>
      </c>
      <c r="B1408" s="7" t="str">
        <f>"00656787"</f>
        <v>00656787</v>
      </c>
    </row>
    <row r="1409" spans="1:2" x14ac:dyDescent="0.25">
      <c r="A1409" s="7">
        <v>1404</v>
      </c>
      <c r="B1409" s="7" t="str">
        <f>"201604003766"</f>
        <v>201604003766</v>
      </c>
    </row>
    <row r="1410" spans="1:2" x14ac:dyDescent="0.25">
      <c r="A1410" s="7">
        <v>1405</v>
      </c>
      <c r="B1410" s="7" t="str">
        <f>"00656085"</f>
        <v>00656085</v>
      </c>
    </row>
    <row r="1411" spans="1:2" x14ac:dyDescent="0.25">
      <c r="A1411" s="7">
        <v>1406</v>
      </c>
      <c r="B1411" s="7" t="str">
        <f>"201405001677"</f>
        <v>201405001677</v>
      </c>
    </row>
    <row r="1412" spans="1:2" x14ac:dyDescent="0.25">
      <c r="A1412" s="7">
        <v>1407</v>
      </c>
      <c r="B1412" s="7" t="str">
        <f>"00777820"</f>
        <v>00777820</v>
      </c>
    </row>
    <row r="1413" spans="1:2" x14ac:dyDescent="0.25">
      <c r="A1413" s="7">
        <v>1408</v>
      </c>
      <c r="B1413" s="7" t="str">
        <f>"00117159"</f>
        <v>00117159</v>
      </c>
    </row>
    <row r="1414" spans="1:2" x14ac:dyDescent="0.25">
      <c r="A1414" s="7">
        <v>1409</v>
      </c>
      <c r="B1414" s="7" t="str">
        <f>"00550346"</f>
        <v>00550346</v>
      </c>
    </row>
    <row r="1415" spans="1:2" x14ac:dyDescent="0.25">
      <c r="A1415" s="7">
        <v>1410</v>
      </c>
      <c r="B1415" s="7" t="str">
        <f>"00786112"</f>
        <v>00786112</v>
      </c>
    </row>
    <row r="1416" spans="1:2" x14ac:dyDescent="0.25">
      <c r="A1416" s="7">
        <v>1411</v>
      </c>
      <c r="B1416" s="7" t="str">
        <f>"201304006460"</f>
        <v>201304006460</v>
      </c>
    </row>
    <row r="1417" spans="1:2" x14ac:dyDescent="0.25">
      <c r="A1417" s="7">
        <v>1412</v>
      </c>
      <c r="B1417" s="7" t="str">
        <f>"00199693"</f>
        <v>00199693</v>
      </c>
    </row>
    <row r="1418" spans="1:2" x14ac:dyDescent="0.25">
      <c r="A1418" s="7">
        <v>1413</v>
      </c>
      <c r="B1418" s="7" t="str">
        <f>"00023987"</f>
        <v>00023987</v>
      </c>
    </row>
    <row r="1419" spans="1:2" x14ac:dyDescent="0.25">
      <c r="A1419" s="7">
        <v>1414</v>
      </c>
      <c r="B1419" s="7" t="str">
        <f>"00130635"</f>
        <v>00130635</v>
      </c>
    </row>
    <row r="1420" spans="1:2" x14ac:dyDescent="0.25">
      <c r="A1420" s="7">
        <v>1415</v>
      </c>
      <c r="B1420" s="7" t="str">
        <f>"00846905"</f>
        <v>00846905</v>
      </c>
    </row>
    <row r="1421" spans="1:2" x14ac:dyDescent="0.25">
      <c r="A1421" s="7">
        <v>1416</v>
      </c>
      <c r="B1421" s="7" t="str">
        <f>"00162887"</f>
        <v>00162887</v>
      </c>
    </row>
    <row r="1422" spans="1:2" x14ac:dyDescent="0.25">
      <c r="A1422" s="7">
        <v>1417</v>
      </c>
      <c r="B1422" s="7" t="str">
        <f>"00202895"</f>
        <v>00202895</v>
      </c>
    </row>
    <row r="1423" spans="1:2" x14ac:dyDescent="0.25">
      <c r="A1423" s="7">
        <v>1418</v>
      </c>
      <c r="B1423" s="7" t="str">
        <f>"201406018377"</f>
        <v>201406018377</v>
      </c>
    </row>
    <row r="1424" spans="1:2" x14ac:dyDescent="0.25">
      <c r="A1424" s="7">
        <v>1419</v>
      </c>
      <c r="B1424" s="7" t="str">
        <f>"201406008419"</f>
        <v>201406008419</v>
      </c>
    </row>
    <row r="1425" spans="1:2" x14ac:dyDescent="0.25">
      <c r="A1425" s="7">
        <v>1420</v>
      </c>
      <c r="B1425" s="7" t="str">
        <f>"00873307"</f>
        <v>00873307</v>
      </c>
    </row>
    <row r="1426" spans="1:2" x14ac:dyDescent="0.25">
      <c r="A1426" s="7">
        <v>1421</v>
      </c>
      <c r="B1426" s="7" t="str">
        <f>"00685128"</f>
        <v>00685128</v>
      </c>
    </row>
    <row r="1427" spans="1:2" x14ac:dyDescent="0.25">
      <c r="A1427" s="7">
        <v>1422</v>
      </c>
      <c r="B1427" s="7" t="str">
        <f>"00015303"</f>
        <v>00015303</v>
      </c>
    </row>
    <row r="1428" spans="1:2" x14ac:dyDescent="0.25">
      <c r="A1428" s="7">
        <v>1423</v>
      </c>
      <c r="B1428" s="7" t="str">
        <f>"00173545"</f>
        <v>00173545</v>
      </c>
    </row>
    <row r="1429" spans="1:2" x14ac:dyDescent="0.25">
      <c r="A1429" s="7">
        <v>1424</v>
      </c>
      <c r="B1429" s="7" t="str">
        <f>"00193018"</f>
        <v>00193018</v>
      </c>
    </row>
    <row r="1430" spans="1:2" x14ac:dyDescent="0.25">
      <c r="A1430" s="7">
        <v>1425</v>
      </c>
      <c r="B1430" s="7" t="str">
        <f>"00252461"</f>
        <v>00252461</v>
      </c>
    </row>
    <row r="1431" spans="1:2" x14ac:dyDescent="0.25">
      <c r="A1431" s="7">
        <v>1426</v>
      </c>
      <c r="B1431" s="7" t="str">
        <f>"00312245"</f>
        <v>00312245</v>
      </c>
    </row>
    <row r="1432" spans="1:2" x14ac:dyDescent="0.25">
      <c r="A1432" s="7">
        <v>1427</v>
      </c>
      <c r="B1432" s="7" t="str">
        <f>"00874750"</f>
        <v>00874750</v>
      </c>
    </row>
    <row r="1433" spans="1:2" x14ac:dyDescent="0.25">
      <c r="A1433" s="7">
        <v>1428</v>
      </c>
      <c r="B1433" s="7" t="str">
        <f>"201512002241"</f>
        <v>201512002241</v>
      </c>
    </row>
    <row r="1434" spans="1:2" x14ac:dyDescent="0.25">
      <c r="A1434" s="7">
        <v>1429</v>
      </c>
      <c r="B1434" s="7" t="str">
        <f>"200802000638"</f>
        <v>200802000638</v>
      </c>
    </row>
    <row r="1435" spans="1:2" x14ac:dyDescent="0.25">
      <c r="A1435" s="7">
        <v>1430</v>
      </c>
      <c r="B1435" s="7" t="str">
        <f>"00731074"</f>
        <v>00731074</v>
      </c>
    </row>
    <row r="1436" spans="1:2" x14ac:dyDescent="0.25">
      <c r="A1436" s="7">
        <v>1431</v>
      </c>
      <c r="B1436" s="7" t="str">
        <f>"00002763"</f>
        <v>00002763</v>
      </c>
    </row>
    <row r="1437" spans="1:2" x14ac:dyDescent="0.25">
      <c r="A1437" s="7">
        <v>1432</v>
      </c>
      <c r="B1437" s="7" t="str">
        <f>"00748975"</f>
        <v>00748975</v>
      </c>
    </row>
    <row r="1438" spans="1:2" x14ac:dyDescent="0.25">
      <c r="A1438" s="7">
        <v>1433</v>
      </c>
      <c r="B1438" s="7" t="str">
        <f>"00875963"</f>
        <v>00875963</v>
      </c>
    </row>
    <row r="1439" spans="1:2" x14ac:dyDescent="0.25">
      <c r="A1439" s="7">
        <v>1434</v>
      </c>
      <c r="B1439" s="7" t="str">
        <f>"00876186"</f>
        <v>00876186</v>
      </c>
    </row>
    <row r="1440" spans="1:2" x14ac:dyDescent="0.25">
      <c r="A1440" s="7">
        <v>1435</v>
      </c>
      <c r="B1440" s="7" t="str">
        <f>"00234769"</f>
        <v>00234769</v>
      </c>
    </row>
    <row r="1441" spans="1:2" x14ac:dyDescent="0.25">
      <c r="A1441" s="7">
        <v>1436</v>
      </c>
      <c r="B1441" s="7" t="str">
        <f>"00872502"</f>
        <v>00872502</v>
      </c>
    </row>
    <row r="1442" spans="1:2" x14ac:dyDescent="0.25">
      <c r="A1442" s="7">
        <v>1437</v>
      </c>
      <c r="B1442" s="7" t="str">
        <f>"00190605"</f>
        <v>00190605</v>
      </c>
    </row>
    <row r="1443" spans="1:2" x14ac:dyDescent="0.25">
      <c r="A1443" s="7">
        <v>1438</v>
      </c>
      <c r="B1443" s="7" t="str">
        <f>"201510000806"</f>
        <v>201510000806</v>
      </c>
    </row>
    <row r="1444" spans="1:2" x14ac:dyDescent="0.25">
      <c r="A1444" s="7">
        <v>1439</v>
      </c>
      <c r="B1444" s="7" t="str">
        <f>"00313387"</f>
        <v>00313387</v>
      </c>
    </row>
    <row r="1445" spans="1:2" x14ac:dyDescent="0.25">
      <c r="A1445" s="7">
        <v>1440</v>
      </c>
      <c r="B1445" s="7" t="str">
        <f>"201511028166"</f>
        <v>201511028166</v>
      </c>
    </row>
    <row r="1446" spans="1:2" x14ac:dyDescent="0.25">
      <c r="A1446" s="7">
        <v>1441</v>
      </c>
      <c r="B1446" s="7" t="str">
        <f>"00766341"</f>
        <v>00766341</v>
      </c>
    </row>
    <row r="1447" spans="1:2" x14ac:dyDescent="0.25">
      <c r="A1447" s="7">
        <v>1442</v>
      </c>
      <c r="B1447" s="7" t="str">
        <f>"00339694"</f>
        <v>00339694</v>
      </c>
    </row>
    <row r="1448" spans="1:2" x14ac:dyDescent="0.25">
      <c r="A1448" s="7">
        <v>1443</v>
      </c>
      <c r="B1448" s="7" t="str">
        <f>"201511015742"</f>
        <v>201511015742</v>
      </c>
    </row>
    <row r="1449" spans="1:2" x14ac:dyDescent="0.25">
      <c r="A1449" s="7">
        <v>1444</v>
      </c>
      <c r="B1449" s="7" t="str">
        <f>"00753762"</f>
        <v>00753762</v>
      </c>
    </row>
    <row r="1450" spans="1:2" x14ac:dyDescent="0.25">
      <c r="A1450" s="7">
        <v>1445</v>
      </c>
      <c r="B1450" s="7" t="str">
        <f>"00023132"</f>
        <v>00023132</v>
      </c>
    </row>
    <row r="1451" spans="1:2" x14ac:dyDescent="0.25">
      <c r="A1451" s="7">
        <v>1446</v>
      </c>
      <c r="B1451" s="7" t="str">
        <f>"00140465"</f>
        <v>00140465</v>
      </c>
    </row>
    <row r="1452" spans="1:2" x14ac:dyDescent="0.25">
      <c r="A1452" s="7">
        <v>1447</v>
      </c>
      <c r="B1452" s="7" t="str">
        <f>"00362406"</f>
        <v>00362406</v>
      </c>
    </row>
    <row r="1453" spans="1:2" x14ac:dyDescent="0.25">
      <c r="A1453" s="7">
        <v>1448</v>
      </c>
      <c r="B1453" s="7" t="str">
        <f>"00499162"</f>
        <v>00499162</v>
      </c>
    </row>
    <row r="1454" spans="1:2" x14ac:dyDescent="0.25">
      <c r="A1454" s="7">
        <v>1449</v>
      </c>
      <c r="B1454" s="7" t="str">
        <f>"00873975"</f>
        <v>00873975</v>
      </c>
    </row>
    <row r="1455" spans="1:2" x14ac:dyDescent="0.25">
      <c r="A1455" s="7">
        <v>1450</v>
      </c>
      <c r="B1455" s="7" t="str">
        <f>"00873007"</f>
        <v>00873007</v>
      </c>
    </row>
    <row r="1456" spans="1:2" x14ac:dyDescent="0.25">
      <c r="A1456" s="7">
        <v>1451</v>
      </c>
      <c r="B1456" s="7" t="str">
        <f>"00484683"</f>
        <v>00484683</v>
      </c>
    </row>
    <row r="1457" spans="1:2" x14ac:dyDescent="0.25">
      <c r="A1457" s="7">
        <v>1452</v>
      </c>
      <c r="B1457" s="7" t="str">
        <f>"00676264"</f>
        <v>00676264</v>
      </c>
    </row>
    <row r="1458" spans="1:2" x14ac:dyDescent="0.25">
      <c r="A1458" s="7">
        <v>1453</v>
      </c>
      <c r="B1458" s="7" t="str">
        <f>"00001875"</f>
        <v>00001875</v>
      </c>
    </row>
    <row r="1459" spans="1:2" x14ac:dyDescent="0.25">
      <c r="A1459" s="7">
        <v>1454</v>
      </c>
      <c r="B1459" s="7" t="str">
        <f>"00096030"</f>
        <v>00096030</v>
      </c>
    </row>
    <row r="1460" spans="1:2" x14ac:dyDescent="0.25">
      <c r="A1460" s="7">
        <v>1455</v>
      </c>
      <c r="B1460" s="7" t="str">
        <f>"00873840"</f>
        <v>00873840</v>
      </c>
    </row>
    <row r="1461" spans="1:2" x14ac:dyDescent="0.25">
      <c r="A1461" s="7">
        <v>1456</v>
      </c>
      <c r="B1461" s="7" t="str">
        <f>"00873737"</f>
        <v>00873737</v>
      </c>
    </row>
    <row r="1462" spans="1:2" x14ac:dyDescent="0.25">
      <c r="A1462" s="7">
        <v>1457</v>
      </c>
      <c r="B1462" s="7" t="str">
        <f>"00251437"</f>
        <v>00251437</v>
      </c>
    </row>
    <row r="1463" spans="1:2" x14ac:dyDescent="0.25">
      <c r="A1463" s="7">
        <v>1458</v>
      </c>
      <c r="B1463" s="7" t="str">
        <f>"200712003182"</f>
        <v>200712003182</v>
      </c>
    </row>
    <row r="1464" spans="1:2" x14ac:dyDescent="0.25">
      <c r="A1464" s="7">
        <v>1459</v>
      </c>
      <c r="B1464" s="7" t="str">
        <f>"00147673"</f>
        <v>00147673</v>
      </c>
    </row>
    <row r="1465" spans="1:2" x14ac:dyDescent="0.25">
      <c r="A1465" s="7">
        <v>1460</v>
      </c>
      <c r="B1465" s="7" t="str">
        <f>"00876078"</f>
        <v>00876078</v>
      </c>
    </row>
    <row r="1466" spans="1:2" x14ac:dyDescent="0.25">
      <c r="A1466" s="7">
        <v>1461</v>
      </c>
      <c r="B1466" s="7" t="str">
        <f>"00719891"</f>
        <v>00719891</v>
      </c>
    </row>
    <row r="1467" spans="1:2" x14ac:dyDescent="0.25">
      <c r="A1467" s="7">
        <v>1462</v>
      </c>
      <c r="B1467" s="7" t="str">
        <f>"200802011815"</f>
        <v>200802011815</v>
      </c>
    </row>
    <row r="1468" spans="1:2" x14ac:dyDescent="0.25">
      <c r="A1468" s="7">
        <v>1463</v>
      </c>
      <c r="B1468" s="7" t="str">
        <f>"00007647"</f>
        <v>00007647</v>
      </c>
    </row>
    <row r="1469" spans="1:2" x14ac:dyDescent="0.25">
      <c r="A1469" s="7">
        <v>1464</v>
      </c>
      <c r="B1469" s="7" t="str">
        <f>"201303000176"</f>
        <v>201303000176</v>
      </c>
    </row>
    <row r="1470" spans="1:2" x14ac:dyDescent="0.25">
      <c r="A1470" s="7">
        <v>1465</v>
      </c>
      <c r="B1470" s="7" t="str">
        <f>"00874664"</f>
        <v>00874664</v>
      </c>
    </row>
    <row r="1471" spans="1:2" x14ac:dyDescent="0.25">
      <c r="A1471" s="7">
        <v>1466</v>
      </c>
      <c r="B1471" s="7" t="str">
        <f>"00266708"</f>
        <v>00266708</v>
      </c>
    </row>
    <row r="1472" spans="1:2" x14ac:dyDescent="0.25">
      <c r="A1472" s="7">
        <v>1467</v>
      </c>
      <c r="B1472" s="7" t="str">
        <f>"00189622"</f>
        <v>00189622</v>
      </c>
    </row>
    <row r="1473" spans="1:2" x14ac:dyDescent="0.25">
      <c r="A1473" s="7">
        <v>1468</v>
      </c>
      <c r="B1473" s="7" t="str">
        <f>"00158252"</f>
        <v>00158252</v>
      </c>
    </row>
    <row r="1474" spans="1:2" x14ac:dyDescent="0.25">
      <c r="A1474" s="7">
        <v>1469</v>
      </c>
      <c r="B1474" s="7" t="str">
        <f>"201401002517"</f>
        <v>201401002517</v>
      </c>
    </row>
    <row r="1475" spans="1:2" x14ac:dyDescent="0.25">
      <c r="A1475" s="7">
        <v>1470</v>
      </c>
      <c r="B1475" s="7" t="str">
        <f>"00729681"</f>
        <v>00729681</v>
      </c>
    </row>
    <row r="1476" spans="1:2" x14ac:dyDescent="0.25">
      <c r="A1476" s="7">
        <v>1471</v>
      </c>
      <c r="B1476" s="7" t="str">
        <f>"201402011314"</f>
        <v>201402011314</v>
      </c>
    </row>
    <row r="1477" spans="1:2" x14ac:dyDescent="0.25">
      <c r="A1477" s="7">
        <v>1472</v>
      </c>
      <c r="B1477" s="7" t="str">
        <f>"00228875"</f>
        <v>00228875</v>
      </c>
    </row>
    <row r="1478" spans="1:2" x14ac:dyDescent="0.25">
      <c r="A1478" s="7">
        <v>1473</v>
      </c>
      <c r="B1478" s="7" t="str">
        <f>"201510000964"</f>
        <v>201510000964</v>
      </c>
    </row>
    <row r="1479" spans="1:2" x14ac:dyDescent="0.25">
      <c r="A1479" s="7">
        <v>1474</v>
      </c>
      <c r="B1479" s="7" t="str">
        <f>"00658492"</f>
        <v>00658492</v>
      </c>
    </row>
    <row r="1480" spans="1:2" x14ac:dyDescent="0.25">
      <c r="A1480" s="7">
        <v>1475</v>
      </c>
      <c r="B1480" s="7" t="str">
        <f>"201412005023"</f>
        <v>201412005023</v>
      </c>
    </row>
    <row r="1481" spans="1:2" x14ac:dyDescent="0.25">
      <c r="A1481" s="7">
        <v>1476</v>
      </c>
      <c r="B1481" s="7" t="str">
        <f>"201511011722"</f>
        <v>201511011722</v>
      </c>
    </row>
    <row r="1482" spans="1:2" x14ac:dyDescent="0.25">
      <c r="A1482" s="7">
        <v>1477</v>
      </c>
      <c r="B1482" s="7" t="str">
        <f>"00473342"</f>
        <v>00473342</v>
      </c>
    </row>
    <row r="1483" spans="1:2" x14ac:dyDescent="0.25">
      <c r="A1483" s="7">
        <v>1478</v>
      </c>
      <c r="B1483" s="7" t="str">
        <f>"201402003141"</f>
        <v>201402003141</v>
      </c>
    </row>
    <row r="1484" spans="1:2" x14ac:dyDescent="0.25">
      <c r="A1484" s="7">
        <v>1479</v>
      </c>
      <c r="B1484" s="7" t="str">
        <f>"00736762"</f>
        <v>00736762</v>
      </c>
    </row>
    <row r="1485" spans="1:2" x14ac:dyDescent="0.25">
      <c r="A1485" s="7">
        <v>1480</v>
      </c>
      <c r="B1485" s="7" t="str">
        <f>"201406000021"</f>
        <v>201406000021</v>
      </c>
    </row>
    <row r="1486" spans="1:2" x14ac:dyDescent="0.25">
      <c r="A1486" s="7">
        <v>1481</v>
      </c>
      <c r="B1486" s="7" t="str">
        <f>"201502003517"</f>
        <v>201502003517</v>
      </c>
    </row>
    <row r="1487" spans="1:2" x14ac:dyDescent="0.25">
      <c r="A1487" s="7">
        <v>1482</v>
      </c>
      <c r="B1487" s="7" t="str">
        <f>"00777838"</f>
        <v>00777838</v>
      </c>
    </row>
    <row r="1488" spans="1:2" x14ac:dyDescent="0.25">
      <c r="A1488" s="7">
        <v>1483</v>
      </c>
      <c r="B1488" s="7" t="str">
        <f>"00739146"</f>
        <v>00739146</v>
      </c>
    </row>
    <row r="1489" spans="1:2" x14ac:dyDescent="0.25">
      <c r="A1489" s="7">
        <v>1484</v>
      </c>
      <c r="B1489" s="7" t="str">
        <f>"00536406"</f>
        <v>00536406</v>
      </c>
    </row>
    <row r="1490" spans="1:2" x14ac:dyDescent="0.25">
      <c r="A1490" s="7">
        <v>1485</v>
      </c>
      <c r="B1490" s="7" t="str">
        <f>"200908000321"</f>
        <v>200908000321</v>
      </c>
    </row>
    <row r="1491" spans="1:2" x14ac:dyDescent="0.25">
      <c r="A1491" s="7">
        <v>1486</v>
      </c>
      <c r="B1491" s="7" t="str">
        <f>"00404646"</f>
        <v>00404646</v>
      </c>
    </row>
    <row r="1492" spans="1:2" x14ac:dyDescent="0.25">
      <c r="A1492" s="7">
        <v>1487</v>
      </c>
      <c r="B1492" s="7" t="str">
        <f>"00157791"</f>
        <v>00157791</v>
      </c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ΠΕ</vt:lpstr>
      <vt:lpstr>ΤΕ</vt:lpstr>
      <vt:lpstr>ΔΕ-ΥΕ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Parsakis Aggelos</cp:lastModifiedBy>
  <dcterms:created xsi:type="dcterms:W3CDTF">2022-09-27T09:15:07Z</dcterms:created>
  <dcterms:modified xsi:type="dcterms:W3CDTF">2022-09-27T09:41:28Z</dcterms:modified>
</cp:coreProperties>
</file>